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112" yWindow="3612" windowWidth="14808" windowHeight="7956"/>
  </bookViews>
  <sheets>
    <sheet name="Přehled" sheetId="4" r:id="rId1"/>
    <sheet name="List1" sheetId="1" r:id="rId2"/>
    <sheet name="List2" sheetId="2" r:id="rId3"/>
    <sheet name="List3" sheetId="3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H56" i="4" l="1"/>
  <c r="G8" i="4"/>
  <c r="G7" i="4" l="1"/>
  <c r="J7" i="4"/>
  <c r="O7" i="4" s="1"/>
  <c r="X7" i="4" s="1"/>
  <c r="AB7" i="4" s="1"/>
  <c r="L7" i="4"/>
  <c r="M7" i="4"/>
  <c r="Q7" i="4"/>
  <c r="R7" i="4"/>
  <c r="S7" i="4"/>
  <c r="T7" i="4"/>
  <c r="U7" i="4"/>
  <c r="Y7" i="4"/>
  <c r="J8" i="4"/>
  <c r="O8" i="4" s="1"/>
  <c r="X8" i="4" s="1"/>
  <c r="AB8" i="4" s="1"/>
  <c r="L8" i="4"/>
  <c r="M8" i="4"/>
  <c r="Q8" i="4"/>
  <c r="R8" i="4"/>
  <c r="S8" i="4"/>
  <c r="T8" i="4"/>
  <c r="U8" i="4"/>
  <c r="Y8" i="4"/>
  <c r="G9" i="4"/>
  <c r="J9" i="4"/>
  <c r="O9" i="4" s="1"/>
  <c r="X9" i="4" s="1"/>
  <c r="AB9" i="4" s="1"/>
  <c r="L9" i="4"/>
  <c r="M9" i="4"/>
  <c r="Q9" i="4"/>
  <c r="R9" i="4"/>
  <c r="S9" i="4"/>
  <c r="T9" i="4"/>
  <c r="U9" i="4"/>
  <c r="Y9" i="4"/>
  <c r="G10" i="4"/>
  <c r="J10" i="4"/>
  <c r="O10" i="4" s="1"/>
  <c r="X10" i="4" s="1"/>
  <c r="AB10" i="4" s="1"/>
  <c r="L10" i="4"/>
  <c r="M10" i="4"/>
  <c r="Q10" i="4"/>
  <c r="R10" i="4"/>
  <c r="S10" i="4"/>
  <c r="T10" i="4"/>
  <c r="U10" i="4"/>
  <c r="Y10" i="4"/>
  <c r="G11" i="4"/>
  <c r="J11" i="4"/>
  <c r="O11" i="4" s="1"/>
  <c r="X11" i="4" s="1"/>
  <c r="AB11" i="4" s="1"/>
  <c r="L11" i="4"/>
  <c r="M11" i="4"/>
  <c r="Q11" i="4"/>
  <c r="R11" i="4"/>
  <c r="S11" i="4"/>
  <c r="T11" i="4"/>
  <c r="U11" i="4"/>
  <c r="Y11" i="4"/>
  <c r="G12" i="4"/>
  <c r="J12" i="4"/>
  <c r="O12" i="4" s="1"/>
  <c r="X12" i="4" s="1"/>
  <c r="AB12" i="4" s="1"/>
  <c r="L12" i="4"/>
  <c r="M12" i="4"/>
  <c r="Q12" i="4"/>
  <c r="R12" i="4"/>
  <c r="S12" i="4"/>
  <c r="T12" i="4"/>
  <c r="U12" i="4"/>
  <c r="Y12" i="4"/>
  <c r="G13" i="4"/>
  <c r="J13" i="4"/>
  <c r="O13" i="4" s="1"/>
  <c r="X13" i="4" s="1"/>
  <c r="AB13" i="4" s="1"/>
  <c r="L13" i="4"/>
  <c r="M13" i="4"/>
  <c r="Q13" i="4"/>
  <c r="R13" i="4"/>
  <c r="S13" i="4"/>
  <c r="T13" i="4"/>
  <c r="U13" i="4"/>
  <c r="Y13" i="4"/>
  <c r="G14" i="4"/>
  <c r="J14" i="4"/>
  <c r="O14" i="4" s="1"/>
  <c r="X14" i="4" s="1"/>
  <c r="AB14" i="4" s="1"/>
  <c r="L14" i="4"/>
  <c r="M14" i="4"/>
  <c r="Q14" i="4"/>
  <c r="R14" i="4"/>
  <c r="S14" i="4"/>
  <c r="T14" i="4"/>
  <c r="U14" i="4"/>
  <c r="Y14" i="4"/>
  <c r="G15" i="4"/>
  <c r="J15" i="4"/>
  <c r="O15" i="4" s="1"/>
  <c r="X15" i="4" s="1"/>
  <c r="AB15" i="4" s="1"/>
  <c r="L15" i="4"/>
  <c r="M15" i="4"/>
  <c r="Q15" i="4"/>
  <c r="R15" i="4"/>
  <c r="S15" i="4"/>
  <c r="T15" i="4"/>
  <c r="U15" i="4"/>
  <c r="Y15" i="4"/>
  <c r="G16" i="4"/>
  <c r="J16" i="4"/>
  <c r="O16" i="4" s="1"/>
  <c r="X16" i="4" s="1"/>
  <c r="AB16" i="4" s="1"/>
  <c r="L16" i="4"/>
  <c r="M16" i="4"/>
  <c r="Q16" i="4"/>
  <c r="R16" i="4"/>
  <c r="S16" i="4"/>
  <c r="T16" i="4"/>
  <c r="U16" i="4"/>
  <c r="Y16" i="4"/>
  <c r="G17" i="4"/>
  <c r="J17" i="4"/>
  <c r="O17" i="4" s="1"/>
  <c r="X17" i="4" s="1"/>
  <c r="AB17" i="4" s="1"/>
  <c r="L17" i="4"/>
  <c r="M17" i="4"/>
  <c r="Q17" i="4"/>
  <c r="R17" i="4"/>
  <c r="S17" i="4"/>
  <c r="T17" i="4"/>
  <c r="U17" i="4"/>
  <c r="Y17" i="4"/>
  <c r="G18" i="4"/>
  <c r="J18" i="4"/>
  <c r="O18" i="4" s="1"/>
  <c r="X18" i="4" s="1"/>
  <c r="AB18" i="4" s="1"/>
  <c r="L18" i="4"/>
  <c r="M18" i="4"/>
  <c r="Q18" i="4"/>
  <c r="R18" i="4"/>
  <c r="S18" i="4"/>
  <c r="T18" i="4"/>
  <c r="U18" i="4"/>
  <c r="Y18" i="4"/>
  <c r="G19" i="4"/>
  <c r="J19" i="4"/>
  <c r="O19" i="4" s="1"/>
  <c r="X19" i="4" s="1"/>
  <c r="AB19" i="4" s="1"/>
  <c r="L19" i="4"/>
  <c r="M19" i="4"/>
  <c r="Q19" i="4"/>
  <c r="R19" i="4"/>
  <c r="S19" i="4"/>
  <c r="T19" i="4"/>
  <c r="U19" i="4"/>
  <c r="Y19" i="4"/>
  <c r="G20" i="4"/>
  <c r="J20" i="4"/>
  <c r="O20" i="4" s="1"/>
  <c r="X20" i="4" s="1"/>
  <c r="AB20" i="4" s="1"/>
  <c r="L20" i="4"/>
  <c r="M20" i="4"/>
  <c r="Q20" i="4"/>
  <c r="R20" i="4"/>
  <c r="S20" i="4"/>
  <c r="T20" i="4"/>
  <c r="U20" i="4"/>
  <c r="Y20" i="4"/>
  <c r="G21" i="4"/>
  <c r="J21" i="4"/>
  <c r="O21" i="4" s="1"/>
  <c r="X21" i="4" s="1"/>
  <c r="AB21" i="4" s="1"/>
  <c r="L21" i="4"/>
  <c r="M21" i="4"/>
  <c r="Q21" i="4"/>
  <c r="R21" i="4"/>
  <c r="S21" i="4"/>
  <c r="T21" i="4"/>
  <c r="U21" i="4"/>
  <c r="Y21" i="4"/>
  <c r="G22" i="4"/>
  <c r="J22" i="4"/>
  <c r="O22" i="4" s="1"/>
  <c r="X22" i="4" s="1"/>
  <c r="AB22" i="4" s="1"/>
  <c r="L22" i="4"/>
  <c r="M22" i="4"/>
  <c r="Q22" i="4"/>
  <c r="R22" i="4"/>
  <c r="S22" i="4"/>
  <c r="T22" i="4"/>
  <c r="U22" i="4"/>
  <c r="Y22" i="4"/>
  <c r="G23" i="4"/>
  <c r="J23" i="4"/>
  <c r="O23" i="4" s="1"/>
  <c r="X23" i="4" s="1"/>
  <c r="AB23" i="4" s="1"/>
  <c r="L23" i="4"/>
  <c r="M23" i="4"/>
  <c r="Q23" i="4"/>
  <c r="R23" i="4"/>
  <c r="S23" i="4"/>
  <c r="T23" i="4"/>
  <c r="U23" i="4"/>
  <c r="Y23" i="4"/>
  <c r="G24" i="4"/>
  <c r="J24" i="4"/>
  <c r="M24" i="4"/>
  <c r="O24" i="4"/>
  <c r="X24" i="4" s="1"/>
  <c r="AB24" i="4" s="1"/>
  <c r="Q24" i="4"/>
  <c r="R24" i="4"/>
  <c r="S24" i="4"/>
  <c r="T24" i="4"/>
  <c r="U24" i="4"/>
  <c r="Y24" i="4"/>
  <c r="G25" i="4"/>
  <c r="J25" i="4"/>
  <c r="O25" i="4" s="1"/>
  <c r="X25" i="4" s="1"/>
  <c r="AB25" i="4" s="1"/>
  <c r="L25" i="4"/>
  <c r="M25" i="4"/>
  <c r="Q25" i="4"/>
  <c r="R25" i="4"/>
  <c r="S25" i="4"/>
  <c r="T25" i="4"/>
  <c r="U25" i="4"/>
  <c r="Y25" i="4"/>
  <c r="G26" i="4"/>
  <c r="J26" i="4"/>
  <c r="O26" i="4" s="1"/>
  <c r="X26" i="4" s="1"/>
  <c r="AB26" i="4" s="1"/>
  <c r="L26" i="4"/>
  <c r="M26" i="4"/>
  <c r="Q26" i="4"/>
  <c r="R26" i="4"/>
  <c r="S26" i="4"/>
  <c r="T26" i="4"/>
  <c r="U26" i="4"/>
  <c r="Y26" i="4"/>
  <c r="G27" i="4"/>
  <c r="J27" i="4"/>
  <c r="O27" i="4" s="1"/>
  <c r="L27" i="4"/>
  <c r="M27" i="4"/>
  <c r="Q27" i="4"/>
  <c r="R27" i="4"/>
  <c r="S27" i="4"/>
  <c r="T27" i="4"/>
  <c r="U27" i="4"/>
  <c r="Y27" i="4"/>
  <c r="G28" i="4"/>
  <c r="J28" i="4"/>
  <c r="O28" i="4" s="1"/>
  <c r="X28" i="4" s="1"/>
  <c r="AB28" i="4" s="1"/>
  <c r="L28" i="4"/>
  <c r="M28" i="4"/>
  <c r="Q28" i="4"/>
  <c r="R28" i="4"/>
  <c r="S28" i="4"/>
  <c r="T28" i="4"/>
  <c r="Y28" i="4" s="1"/>
  <c r="U28" i="4"/>
  <c r="G29" i="4"/>
  <c r="J29" i="4"/>
  <c r="O29" i="4" s="1"/>
  <c r="L29" i="4"/>
  <c r="M29" i="4"/>
  <c r="Q29" i="4"/>
  <c r="R29" i="4"/>
  <c r="S29" i="4"/>
  <c r="T29" i="4"/>
  <c r="U29" i="4"/>
  <c r="Y29" i="4"/>
  <c r="G30" i="4"/>
  <c r="J30" i="4"/>
  <c r="L30" i="4"/>
  <c r="M30" i="4"/>
  <c r="O30" i="4"/>
  <c r="Q30" i="4"/>
  <c r="R30" i="4"/>
  <c r="S30" i="4"/>
  <c r="T30" i="4"/>
  <c r="Y30" i="4" s="1"/>
  <c r="U30" i="4"/>
  <c r="X30" i="4"/>
  <c r="AB30" i="4" s="1"/>
  <c r="G31" i="4"/>
  <c r="J31" i="4"/>
  <c r="O31" i="4" s="1"/>
  <c r="L31" i="4"/>
  <c r="M31" i="4"/>
  <c r="Q31" i="4"/>
  <c r="R31" i="4"/>
  <c r="S31" i="4"/>
  <c r="T31" i="4"/>
  <c r="U31" i="4"/>
  <c r="Y31" i="4"/>
  <c r="G32" i="4"/>
  <c r="J32" i="4"/>
  <c r="O32" i="4" s="1"/>
  <c r="X32" i="4" s="1"/>
  <c r="AB32" i="4" s="1"/>
  <c r="L32" i="4"/>
  <c r="M32" i="4"/>
  <c r="Q32" i="4"/>
  <c r="R32" i="4"/>
  <c r="S32" i="4"/>
  <c r="T32" i="4"/>
  <c r="Y32" i="4" s="1"/>
  <c r="U32" i="4"/>
  <c r="G33" i="4"/>
  <c r="J33" i="4"/>
  <c r="O33" i="4" s="1"/>
  <c r="L33" i="4"/>
  <c r="M33" i="4"/>
  <c r="Q33" i="4"/>
  <c r="R33" i="4"/>
  <c r="S33" i="4"/>
  <c r="T33" i="4"/>
  <c r="U33" i="4"/>
  <c r="Y33" i="4"/>
  <c r="G34" i="4"/>
  <c r="J34" i="4"/>
  <c r="L34" i="4"/>
  <c r="M34" i="4"/>
  <c r="O34" i="4"/>
  <c r="Q34" i="4"/>
  <c r="R34" i="4"/>
  <c r="S34" i="4"/>
  <c r="T34" i="4"/>
  <c r="Y34" i="4" s="1"/>
  <c r="U34" i="4"/>
  <c r="X34" i="4"/>
  <c r="AB34" i="4" s="1"/>
  <c r="G35" i="4"/>
  <c r="J35" i="4"/>
  <c r="O35" i="4" s="1"/>
  <c r="L35" i="4"/>
  <c r="M35" i="4"/>
  <c r="Q35" i="4"/>
  <c r="R35" i="4"/>
  <c r="S35" i="4"/>
  <c r="T35" i="4"/>
  <c r="U35" i="4"/>
  <c r="Y35" i="4"/>
  <c r="G36" i="4"/>
  <c r="J36" i="4"/>
  <c r="O36" i="4" s="1"/>
  <c r="L36" i="4"/>
  <c r="M36" i="4"/>
  <c r="Q36" i="4"/>
  <c r="R36" i="4"/>
  <c r="S36" i="4"/>
  <c r="T36" i="4"/>
  <c r="U36" i="4"/>
  <c r="Y36" i="4"/>
  <c r="G37" i="4"/>
  <c r="J37" i="4"/>
  <c r="O37" i="4" s="1"/>
  <c r="L37" i="4"/>
  <c r="M37" i="4"/>
  <c r="Q37" i="4"/>
  <c r="R37" i="4"/>
  <c r="S37" i="4"/>
  <c r="T37" i="4"/>
  <c r="U37" i="4"/>
  <c r="Y37" i="4"/>
  <c r="G38" i="4"/>
  <c r="J38" i="4"/>
  <c r="L38" i="4"/>
  <c r="M38" i="4"/>
  <c r="Q38" i="4"/>
  <c r="R38" i="4"/>
  <c r="S38" i="4"/>
  <c r="T38" i="4"/>
  <c r="U38" i="4"/>
  <c r="Y38" i="4"/>
  <c r="G39" i="4"/>
  <c r="J39" i="4"/>
  <c r="L39" i="4"/>
  <c r="M39" i="4"/>
  <c r="Q39" i="4"/>
  <c r="R39" i="4"/>
  <c r="S39" i="4"/>
  <c r="T39" i="4"/>
  <c r="U39" i="4"/>
  <c r="Y39" i="4"/>
  <c r="G40" i="4"/>
  <c r="J40" i="4"/>
  <c r="O40" i="4" s="1"/>
  <c r="L40" i="4"/>
  <c r="M40" i="4"/>
  <c r="Q40" i="4"/>
  <c r="R40" i="4"/>
  <c r="S40" i="4"/>
  <c r="T40" i="4"/>
  <c r="U40" i="4"/>
  <c r="Y40" i="4"/>
  <c r="G41" i="4"/>
  <c r="J41" i="4"/>
  <c r="O41" i="4" s="1"/>
  <c r="X41" i="4" s="1"/>
  <c r="L41" i="4"/>
  <c r="M41" i="4"/>
  <c r="Q41" i="4"/>
  <c r="R41" i="4"/>
  <c r="S41" i="4"/>
  <c r="T41" i="4"/>
  <c r="U41" i="4"/>
  <c r="Y41" i="4"/>
  <c r="G42" i="4"/>
  <c r="J42" i="4"/>
  <c r="O42" i="4" s="1"/>
  <c r="L42" i="4"/>
  <c r="M42" i="4"/>
  <c r="Q42" i="4"/>
  <c r="R42" i="4"/>
  <c r="S42" i="4"/>
  <c r="T42" i="4"/>
  <c r="U42" i="4"/>
  <c r="Y42" i="4"/>
  <c r="G43" i="4"/>
  <c r="J43" i="4"/>
  <c r="O43" i="4" s="1"/>
  <c r="L43" i="4"/>
  <c r="M43" i="4"/>
  <c r="Q43" i="4"/>
  <c r="R43" i="4"/>
  <c r="S43" i="4"/>
  <c r="T43" i="4"/>
  <c r="U43" i="4"/>
  <c r="Y43" i="4"/>
  <c r="G44" i="4"/>
  <c r="J44" i="4"/>
  <c r="O44" i="4" s="1"/>
  <c r="L44" i="4"/>
  <c r="M44" i="4"/>
  <c r="Q44" i="4"/>
  <c r="R44" i="4"/>
  <c r="S44" i="4"/>
  <c r="T44" i="4"/>
  <c r="U44" i="4"/>
  <c r="Y44" i="4"/>
  <c r="G45" i="4"/>
  <c r="J45" i="4"/>
  <c r="O45" i="4" s="1"/>
  <c r="X45" i="4" s="1"/>
  <c r="AB44" i="4" s="1"/>
  <c r="L45" i="4"/>
  <c r="M45" i="4"/>
  <c r="Q45" i="4"/>
  <c r="R45" i="4"/>
  <c r="S45" i="4"/>
  <c r="T45" i="4"/>
  <c r="U45" i="4"/>
  <c r="Y45" i="4"/>
  <c r="G46" i="4"/>
  <c r="J46" i="4"/>
  <c r="O46" i="4" s="1"/>
  <c r="L46" i="4"/>
  <c r="M46" i="4"/>
  <c r="Q46" i="4"/>
  <c r="R46" i="4"/>
  <c r="S46" i="4"/>
  <c r="T46" i="4"/>
  <c r="U46" i="4"/>
  <c r="Y46" i="4"/>
  <c r="G47" i="4"/>
  <c r="J47" i="4"/>
  <c r="O47" i="4" s="1"/>
  <c r="L47" i="4"/>
  <c r="M47" i="4"/>
  <c r="Q47" i="4"/>
  <c r="R47" i="4"/>
  <c r="S47" i="4"/>
  <c r="T47" i="4"/>
  <c r="U47" i="4"/>
  <c r="Y47" i="4"/>
  <c r="G48" i="4"/>
  <c r="J48" i="4"/>
  <c r="O48" i="4" s="1"/>
  <c r="L48" i="4"/>
  <c r="M48" i="4"/>
  <c r="Q48" i="4"/>
  <c r="R48" i="4"/>
  <c r="S48" i="4"/>
  <c r="T48" i="4"/>
  <c r="Y48" i="4" s="1"/>
  <c r="U48" i="4"/>
  <c r="G49" i="4"/>
  <c r="J49" i="4"/>
  <c r="O49" i="4" s="1"/>
  <c r="L49" i="4"/>
  <c r="M49" i="4"/>
  <c r="Q49" i="4"/>
  <c r="R49" i="4"/>
  <c r="S49" i="4"/>
  <c r="T49" i="4"/>
  <c r="U49" i="4"/>
  <c r="Y49" i="4"/>
  <c r="G50" i="4"/>
  <c r="J50" i="4"/>
  <c r="O50" i="4" s="1"/>
  <c r="L50" i="4"/>
  <c r="M50" i="4"/>
  <c r="Q50" i="4"/>
  <c r="R50" i="4"/>
  <c r="S50" i="4"/>
  <c r="T50" i="4"/>
  <c r="U50" i="4"/>
  <c r="Y50" i="4"/>
  <c r="G51" i="4"/>
  <c r="J51" i="4"/>
  <c r="O51" i="4" s="1"/>
  <c r="L51" i="4"/>
  <c r="M51" i="4"/>
  <c r="Q51" i="4"/>
  <c r="R51" i="4"/>
  <c r="S51" i="4"/>
  <c r="T51" i="4"/>
  <c r="U51" i="4"/>
  <c r="Y51" i="4"/>
  <c r="G52" i="4"/>
  <c r="J52" i="4"/>
  <c r="O52" i="4" s="1"/>
  <c r="L52" i="4"/>
  <c r="M52" i="4"/>
  <c r="Q52" i="4"/>
  <c r="R52" i="4"/>
  <c r="S52" i="4"/>
  <c r="T52" i="4"/>
  <c r="U52" i="4"/>
  <c r="Y52" i="4"/>
  <c r="G53" i="4"/>
  <c r="J53" i="4"/>
  <c r="O53" i="4" s="1"/>
  <c r="L53" i="4"/>
  <c r="M53" i="4"/>
  <c r="Q53" i="4"/>
  <c r="R53" i="4"/>
  <c r="S53" i="4"/>
  <c r="T53" i="4"/>
  <c r="Y53" i="4" s="1"/>
  <c r="G54" i="4"/>
  <c r="J54" i="4"/>
  <c r="O54" i="4" s="1"/>
  <c r="L54" i="4"/>
  <c r="M54" i="4"/>
  <c r="Q54" i="4"/>
  <c r="R54" i="4"/>
  <c r="S54" i="4"/>
  <c r="T54" i="4"/>
  <c r="U54" i="4"/>
  <c r="Y54" i="4"/>
  <c r="G55" i="4"/>
  <c r="J55" i="4"/>
  <c r="O55" i="4" s="1"/>
  <c r="L55" i="4"/>
  <c r="M55" i="4"/>
  <c r="P55" i="4"/>
  <c r="P60" i="4" s="1"/>
  <c r="Q55" i="4"/>
  <c r="Q60" i="4" s="1"/>
  <c r="R55" i="4"/>
  <c r="S55" i="4"/>
  <c r="T55" i="4"/>
  <c r="U55" i="4"/>
  <c r="Y55" i="4"/>
  <c r="G56" i="4"/>
  <c r="E8" i="4" s="1"/>
  <c r="Z8" i="4" s="1"/>
  <c r="J56" i="4"/>
  <c r="O56" i="4" s="1"/>
  <c r="L56" i="4"/>
  <c r="M56" i="4"/>
  <c r="Q56" i="4"/>
  <c r="R56" i="4"/>
  <c r="S56" i="4"/>
  <c r="T56" i="4"/>
  <c r="U56" i="4"/>
  <c r="Y56" i="4"/>
  <c r="G57" i="4"/>
  <c r="E57" i="4" s="1"/>
  <c r="Z57" i="4" s="1"/>
  <c r="J57" i="4"/>
  <c r="O57" i="4" s="1"/>
  <c r="L57" i="4"/>
  <c r="M57" i="4"/>
  <c r="Q57" i="4"/>
  <c r="R57" i="4"/>
  <c r="S57" i="4"/>
  <c r="T57" i="4"/>
  <c r="U57" i="4"/>
  <c r="Y57" i="4"/>
  <c r="G58" i="4"/>
  <c r="J58" i="4"/>
  <c r="O58" i="4" s="1"/>
  <c r="L58" i="4"/>
  <c r="M58" i="4"/>
  <c r="Q58" i="4"/>
  <c r="R58" i="4"/>
  <c r="S58" i="4"/>
  <c r="T58" i="4"/>
  <c r="U58" i="4"/>
  <c r="Y58" i="4"/>
  <c r="G59" i="4"/>
  <c r="E59" i="4" s="1"/>
  <c r="Z59" i="4" s="1"/>
  <c r="J59" i="4"/>
  <c r="O59" i="4" s="1"/>
  <c r="X59" i="4" s="1"/>
  <c r="AB58" i="4" s="1"/>
  <c r="L59" i="4"/>
  <c r="M59" i="4"/>
  <c r="Y59" i="4"/>
  <c r="H60" i="4"/>
  <c r="I60" i="4"/>
  <c r="K60" i="4"/>
  <c r="L60" i="4"/>
  <c r="M60" i="4"/>
  <c r="N60" i="4"/>
  <c r="U60" i="4"/>
  <c r="V60" i="4"/>
  <c r="X57" i="4" l="1"/>
  <c r="AB56" i="4" s="1"/>
  <c r="S60" i="4"/>
  <c r="X49" i="4"/>
  <c r="AB48" i="4" s="1"/>
  <c r="X47" i="4"/>
  <c r="AB46" i="4" s="1"/>
  <c r="X46" i="4"/>
  <c r="AB45" i="4" s="1"/>
  <c r="X52" i="4"/>
  <c r="X50" i="4"/>
  <c r="AB49" i="4" s="1"/>
  <c r="X43" i="4"/>
  <c r="AB42" i="4" s="1"/>
  <c r="X42" i="4"/>
  <c r="AB41" i="4" s="1"/>
  <c r="E58" i="4"/>
  <c r="W58" i="4" s="1"/>
  <c r="X54" i="4"/>
  <c r="AB53" i="4" s="1"/>
  <c r="X53" i="4"/>
  <c r="AB52" i="4" s="1"/>
  <c r="X48" i="4"/>
  <c r="AB47" i="4" s="1"/>
  <c r="X44" i="4"/>
  <c r="AB43" i="4" s="1"/>
  <c r="X40" i="4"/>
  <c r="AB40" i="4" s="1"/>
  <c r="X37" i="4"/>
  <c r="AB37" i="4" s="1"/>
  <c r="X36" i="4"/>
  <c r="AB36" i="4" s="1"/>
  <c r="X35" i="4"/>
  <c r="AB35" i="4" s="1"/>
  <c r="X33" i="4"/>
  <c r="AB33" i="4" s="1"/>
  <c r="X31" i="4"/>
  <c r="AB31" i="4" s="1"/>
  <c r="X29" i="4"/>
  <c r="AB29" i="4" s="1"/>
  <c r="X27" i="4"/>
  <c r="AB27" i="4" s="1"/>
  <c r="E55" i="4"/>
  <c r="Z55" i="4" s="1"/>
  <c r="T60" i="4"/>
  <c r="G60" i="4"/>
  <c r="W59" i="4"/>
  <c r="X58" i="4"/>
  <c r="AB57" i="4" s="1"/>
  <c r="X56" i="4"/>
  <c r="AB55" i="4" s="1"/>
  <c r="E54" i="4"/>
  <c r="W54" i="4" s="1"/>
  <c r="X55" i="4"/>
  <c r="AB54" i="4" s="1"/>
  <c r="Y60" i="4"/>
  <c r="E53" i="4"/>
  <c r="W53" i="4" s="1"/>
  <c r="X51" i="4"/>
  <c r="E50" i="4"/>
  <c r="Z50" i="4" s="1"/>
  <c r="E48" i="4"/>
  <c r="Z48" i="4" s="1"/>
  <c r="E46" i="4"/>
  <c r="W46" i="4" s="1"/>
  <c r="E44" i="4"/>
  <c r="Z44" i="4" s="1"/>
  <c r="E42" i="4"/>
  <c r="W42" i="4" s="1"/>
  <c r="E38" i="4"/>
  <c r="W38" i="4" s="1"/>
  <c r="R60" i="4"/>
  <c r="E51" i="4"/>
  <c r="W51" i="4" s="1"/>
  <c r="E49" i="4"/>
  <c r="W49" i="4" s="1"/>
  <c r="E47" i="4"/>
  <c r="Z47" i="4" s="1"/>
  <c r="E45" i="4"/>
  <c r="W45" i="4" s="1"/>
  <c r="E43" i="4"/>
  <c r="Z43" i="4" s="1"/>
  <c r="E41" i="4"/>
  <c r="W41" i="4" s="1"/>
  <c r="Z54" i="4"/>
  <c r="Z53" i="4"/>
  <c r="W44" i="4"/>
  <c r="Z42" i="4"/>
  <c r="Z58" i="4"/>
  <c r="J60" i="4"/>
  <c r="W57" i="4"/>
  <c r="E56" i="4"/>
  <c r="E52" i="4"/>
  <c r="E40" i="4"/>
  <c r="O39" i="4"/>
  <c r="X39" i="4" s="1"/>
  <c r="AB39" i="4" s="1"/>
  <c r="E39" i="4"/>
  <c r="E36" i="4"/>
  <c r="E34" i="4"/>
  <c r="E32" i="4"/>
  <c r="E30" i="4"/>
  <c r="E28" i="4"/>
  <c r="E26" i="4"/>
  <c r="E37" i="4"/>
  <c r="O38" i="4"/>
  <c r="E35" i="4"/>
  <c r="E33" i="4"/>
  <c r="E31" i="4"/>
  <c r="E29" i="4"/>
  <c r="E27" i="4"/>
  <c r="E24" i="4"/>
  <c r="E22" i="4"/>
  <c r="E20" i="4"/>
  <c r="E19" i="4"/>
  <c r="E18" i="4"/>
  <c r="E17" i="4"/>
  <c r="E16" i="4"/>
  <c r="E15" i="4"/>
  <c r="E13" i="4"/>
  <c r="E12" i="4"/>
  <c r="E11" i="4"/>
  <c r="E10" i="4"/>
  <c r="E7" i="4"/>
  <c r="E25" i="4"/>
  <c r="E23" i="4"/>
  <c r="E21" i="4"/>
  <c r="E14" i="4"/>
  <c r="E9" i="4"/>
  <c r="W50" i="4" l="1"/>
  <c r="W55" i="4"/>
  <c r="Z46" i="4"/>
  <c r="Z38" i="4"/>
  <c r="W48" i="4"/>
  <c r="W47" i="4"/>
  <c r="Z51" i="4"/>
  <c r="W43" i="4"/>
  <c r="E60" i="4"/>
  <c r="Z45" i="4"/>
  <c r="Z41" i="4"/>
  <c r="Z49" i="4"/>
  <c r="Z9" i="4"/>
  <c r="W9" i="4"/>
  <c r="W25" i="4"/>
  <c r="Z25" i="4"/>
  <c r="Z11" i="4"/>
  <c r="W11" i="4"/>
  <c r="Z14" i="4"/>
  <c r="W14" i="4"/>
  <c r="Z23" i="4"/>
  <c r="W23" i="4"/>
  <c r="Z7" i="4"/>
  <c r="W7" i="4"/>
  <c r="Z10" i="4"/>
  <c r="W10" i="4"/>
  <c r="Z12" i="4"/>
  <c r="W12" i="4"/>
  <c r="Z15" i="4"/>
  <c r="W15" i="4"/>
  <c r="Z17" i="4"/>
  <c r="W17" i="4"/>
  <c r="Z19" i="4"/>
  <c r="W19" i="4"/>
  <c r="Z22" i="4"/>
  <c r="W22" i="4"/>
  <c r="W27" i="4"/>
  <c r="Z27" i="4"/>
  <c r="W31" i="4"/>
  <c r="Z31" i="4"/>
  <c r="W35" i="4"/>
  <c r="Z35" i="4"/>
  <c r="W37" i="4"/>
  <c r="Z37" i="4"/>
  <c r="W28" i="4"/>
  <c r="Z28" i="4"/>
  <c r="W32" i="4"/>
  <c r="Z32" i="4"/>
  <c r="W36" i="4"/>
  <c r="Z36" i="4"/>
  <c r="W52" i="4"/>
  <c r="Z52" i="4"/>
  <c r="Z21" i="4"/>
  <c r="W21" i="4"/>
  <c r="W8" i="4"/>
  <c r="Z13" i="4"/>
  <c r="W13" i="4"/>
  <c r="Z16" i="4"/>
  <c r="W16" i="4"/>
  <c r="Z18" i="4"/>
  <c r="W18" i="4"/>
  <c r="Z20" i="4"/>
  <c r="W20" i="4"/>
  <c r="W24" i="4"/>
  <c r="Z24" i="4"/>
  <c r="W29" i="4"/>
  <c r="Z29" i="4"/>
  <c r="W33" i="4"/>
  <c r="Z33" i="4"/>
  <c r="X38" i="4"/>
  <c r="O60" i="4"/>
  <c r="W26" i="4"/>
  <c r="Z26" i="4"/>
  <c r="W30" i="4"/>
  <c r="Z30" i="4"/>
  <c r="W34" i="4"/>
  <c r="Z34" i="4"/>
  <c r="W39" i="4"/>
  <c r="Z39" i="4"/>
  <c r="W40" i="4"/>
  <c r="Z40" i="4"/>
  <c r="W56" i="4"/>
  <c r="Z56" i="4"/>
  <c r="AB38" i="4" l="1"/>
  <c r="AB59" i="4" s="1"/>
  <c r="X60" i="4"/>
  <c r="W60" i="4"/>
  <c r="Z60" i="4"/>
</calcChain>
</file>

<file path=xl/comments1.xml><?xml version="1.0" encoding="utf-8"?>
<comments xmlns="http://schemas.openxmlformats.org/spreadsheetml/2006/main">
  <authors>
    <author>Autor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poníženo o 509 883,83 ve prospěch 3724
za vyrovnání záporného výsledku v HV za r. 2017 (tvorba v 2018)</t>
        </r>
      </text>
    </comment>
    <comment ref="L3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výměna 1 061 960 ve prospěch 3721 za převzetí záporného výsledku v HV za 2017
</t>
        </r>
      </text>
    </comment>
    <comment ref="L4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výměna 1 061 960 s 3702 za převzetí záporného výsledku v HV za 2017</t>
        </r>
      </text>
    </comment>
    <comment ref="E4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Navýšeno o 509 883,83 z 3154 za převzetí záporného výsledku v HV za r. 2017 (tvorba v 2018)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převod 223 380 Kč ve prospěch 3727 za převzetí záporného výsledku v HV za 2017</t>
        </r>
      </text>
    </comment>
    <comment ref="E4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navýšení o 223 380 Kč z 3725 za převzetí záporného výsledku v HV za 2017</t>
        </r>
      </text>
    </comment>
    <comment ref="V6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stav k 31.8.2017
</t>
        </r>
      </text>
    </comment>
  </commentList>
</comments>
</file>

<file path=xl/sharedStrings.xml><?xml version="1.0" encoding="utf-8"?>
<sst xmlns="http://schemas.openxmlformats.org/spreadsheetml/2006/main" count="138" uniqueCount="133">
  <si>
    <t>Navýšeno oproti plánu investic, schváleného senátem 01/2018, o 530 200,- Kč u Děkanátu-vybavení. Podrobněji popsáno v samostatném listu-dodatek plánu investic</t>
  </si>
  <si>
    <t>CELKEM</t>
  </si>
  <si>
    <t>Pokuty a penále</t>
  </si>
  <si>
    <t>3900_5</t>
  </si>
  <si>
    <t>Solidární fond fa</t>
  </si>
  <si>
    <t>3900_4</t>
  </si>
  <si>
    <t>Internacionalizace</t>
  </si>
  <si>
    <t>3900_3</t>
  </si>
  <si>
    <t>Rozvoj - stavby</t>
  </si>
  <si>
    <t>3900_2</t>
  </si>
  <si>
    <t>Děkanát - vybavení</t>
  </si>
  <si>
    <t>3900_1</t>
  </si>
  <si>
    <t xml:space="preserve"> Mgr. Matěj Dostálek</t>
  </si>
  <si>
    <t>Centrum popularizace - Provoz expozic (dokončení projektu a první rok provozu)</t>
  </si>
  <si>
    <t>Centrum popularizace (dokončení projektu a první rok provozu)</t>
  </si>
  <si>
    <t>RCPTM - rezerva</t>
  </si>
  <si>
    <t>Ing. Štěpán Kment, Ph.D.</t>
  </si>
  <si>
    <t>RCPTM - Elektrochemie</t>
  </si>
  <si>
    <t xml:space="preserve"> Mgr. Jan Filip, Ph.D.</t>
  </si>
  <si>
    <t>RCPTM - Environmental</t>
  </si>
  <si>
    <t xml:space="preserve"> prof. RNDr. Karel Lemr, Ph.D.</t>
  </si>
  <si>
    <t>RCPTM - Analýza</t>
  </si>
  <si>
    <t xml:space="preserve"> RNDr. Václav Ranc,Ph.D.</t>
  </si>
  <si>
    <t>RCPTM - Bio-Med</t>
  </si>
  <si>
    <t xml:space="preserve"> prof. RNDr. Miroslav Hrabovský, DrSc.</t>
  </si>
  <si>
    <t>RCPTM - Optika</t>
  </si>
  <si>
    <t xml:space="preserve"> prof. RNDr. Zdeněk Trávníček, Ph.D.</t>
  </si>
  <si>
    <t>RCPTM - Komplexy</t>
  </si>
  <si>
    <t xml:space="preserve"> prof. RNDr. Michal Otyepka, Ph.D.</t>
  </si>
  <si>
    <t>RCPTM - Uhlík</t>
  </si>
  <si>
    <t xml:space="preserve"> doc. Mgr. Jiří. Tuček, Ph.D.</t>
  </si>
  <si>
    <t>RCPTM - Magnetic</t>
  </si>
  <si>
    <t xml:space="preserve"> prof. RNDr. Radek Zbořil, Ph.D.</t>
  </si>
  <si>
    <t>RCPTM - Vedení</t>
  </si>
  <si>
    <t>rezerva</t>
  </si>
  <si>
    <t>doc. RNDr. Petr Tarkowski, Ph.D.</t>
  </si>
  <si>
    <t>Centrální laboratoře a podpora výzkumu</t>
  </si>
  <si>
    <t xml:space="preserve"> prof. RNDr. Jozef Šamaj, DrSc. </t>
  </si>
  <si>
    <t>Buněčná a vývojová biologie rostlin</t>
  </si>
  <si>
    <t>veronique.bergougnoux-fojtik@upol.cz</t>
  </si>
  <si>
    <t>Rostlinné biotechnologie</t>
  </si>
  <si>
    <t xml:space="preserve"> Mgr. Karel Doležal, Dr. </t>
  </si>
  <si>
    <t>Chemická biologie</t>
  </si>
  <si>
    <t xml:space="preserve"> prof. RNDr. Petr Ilík, Ph.D.</t>
  </si>
  <si>
    <t>Bioenergetika rostlin</t>
  </si>
  <si>
    <t xml:space="preserve"> prof. Mgr. Marek Šebela, Dr.</t>
  </si>
  <si>
    <t>Proteinová biochemie a proteomika</t>
  </si>
  <si>
    <t xml:space="preserve"> prof. RNDr. Ivo Frébort, CSc, Ph.D.</t>
  </si>
  <si>
    <t>CRH - Řídící úsek</t>
  </si>
  <si>
    <t xml:space="preserve"> doc. RNDr. Pavel Nováček, CSc.</t>
  </si>
  <si>
    <t>Rozvojová a environmentální studia</t>
  </si>
  <si>
    <t xml:space="preserve"> prof.doc. RNDr. Vít Voženílek, CSc.</t>
  </si>
  <si>
    <t>Geoinformatika</t>
  </si>
  <si>
    <t xml:space="preserve"> prof. Mgr. Ondřej Bábek, Dr.</t>
  </si>
  <si>
    <t>Geologie</t>
  </si>
  <si>
    <t xml:space="preserve"> doc. RNDr. Marián Halás, Ph.D.</t>
  </si>
  <si>
    <t>Geografie</t>
  </si>
  <si>
    <t xml:space="preserve"> doc. RNDr. Vilém Pechanec, Ph.D.  </t>
  </si>
  <si>
    <t>VPRO vědy o Zemi</t>
  </si>
  <si>
    <t xml:space="preserve"> prof. RNDr. Zdeněk Dvořák, Ph.D.</t>
  </si>
  <si>
    <t>Buněčná biologie a genetika</t>
  </si>
  <si>
    <t xml:space="preserve"> prof. MVDr. Emil Tkadlec, CSc.</t>
  </si>
  <si>
    <t>Ekologie a životní prostředí</t>
  </si>
  <si>
    <t xml:space="preserve"> prof. Ing. Stanislav Bureš, CSc.</t>
  </si>
  <si>
    <t>Zoologie a antropologie</t>
  </si>
  <si>
    <t xml:space="preserve"> prof. Ing. Miroslav Strnad, CSc.</t>
  </si>
  <si>
    <t>Laboratoř růstových regulátorů</t>
  </si>
  <si>
    <t xml:space="preserve"> doc. RNDr. Vladan Ondřej, Ph.D.</t>
  </si>
  <si>
    <t>Botanika</t>
  </si>
  <si>
    <t xml:space="preserve"> prof. Dr. Ing. Bořivoj Šarapatka, CSc. </t>
  </si>
  <si>
    <t>VPRO biologie a ekologie</t>
  </si>
  <si>
    <t xml:space="preserve"> doc. RNDr. Lenka Luhová, Ph.D.</t>
  </si>
  <si>
    <t>Biochemie</t>
  </si>
  <si>
    <t xml:space="preserve"> prof. RNDr. Jan Hlaváč, Ph.D.</t>
  </si>
  <si>
    <t>Organická chemie</t>
  </si>
  <si>
    <t>Analytické chemie</t>
  </si>
  <si>
    <t>Fyzikální chemie</t>
  </si>
  <si>
    <t xml:space="preserve"> prof. RNDr. Zdeněk Trávníček, PhD.</t>
  </si>
  <si>
    <t>Anorganická chemie</t>
  </si>
  <si>
    <t xml:space="preserve"> doc. RNDr. Michal Čajan, Ph.D. </t>
  </si>
  <si>
    <t>VPRO chemie</t>
  </si>
  <si>
    <t xml:space="preserve"> prof. RNDr. Ilík Petr, Ph.D.</t>
  </si>
  <si>
    <t>Biofyzika</t>
  </si>
  <si>
    <t xml:space="preserve"> doc. RNDr. Ondřej Haderka, Ph.D.</t>
  </si>
  <si>
    <t>Společná laboratoř</t>
  </si>
  <si>
    <t>doc. Mgr. Jaromír Fiurášek, Ph.D.</t>
  </si>
  <si>
    <t>Optika</t>
  </si>
  <si>
    <t xml:space="preserve"> doc. RNDr. Libor Machala, Ph.D.</t>
  </si>
  <si>
    <t>Experimentální fyzika</t>
  </si>
  <si>
    <t xml:space="preserve"> prof. RNDr. Miroslav Mašláň, CSc. </t>
  </si>
  <si>
    <t>VPRO fyzika</t>
  </si>
  <si>
    <t xml:space="preserve"> prof. RNDr. Radim Bělohlávek, Ph.D., DSc.</t>
  </si>
  <si>
    <t>Informatika</t>
  </si>
  <si>
    <t xml:space="preserve"> prof. Mgr. Radomír Halaš, Dr.</t>
  </si>
  <si>
    <t>Algebra a geometrie</t>
  </si>
  <si>
    <t xml:space="preserve"> prof. RNDr. dr hab Jan Andres, DrSc.</t>
  </si>
  <si>
    <t>Mat. analýza a apl. mat.</t>
  </si>
  <si>
    <t xml:space="preserve"> doc. RNDr. Karel Hron, Ph.D. </t>
  </si>
  <si>
    <t>VPRO matematika a informatika</t>
  </si>
  <si>
    <t>zůstatek ve FRIM pro příští rok</t>
  </si>
  <si>
    <t>Zůstatek FPP (alokace v FPP zůstatek příspěvku ponížená o čerpání v provozu a čerpání na investice zdroj 81)</t>
  </si>
  <si>
    <t>Zůstatek kapitalizovaného zdroje 30</t>
  </si>
  <si>
    <t>Zůstatek ve FRIM (celkový FRIM - čerpání zdroj 80)</t>
  </si>
  <si>
    <t>FPP zůstatek příspěvku - provoz</t>
  </si>
  <si>
    <t>Čerpání nein / čerpání FPP zůstatek příspěvku v SPP</t>
  </si>
  <si>
    <r>
      <rPr>
        <b/>
        <sz val="13"/>
        <rFont val="Calibri"/>
        <family val="2"/>
        <charset val="238"/>
        <scheme val="minor"/>
      </rPr>
      <t xml:space="preserve">Čerpání investice - FRIM z FPP zdroj 81/ Fakturovaná cena </t>
    </r>
    <r>
      <rPr>
        <b/>
        <sz val="13"/>
        <color rgb="FFFF0000"/>
        <rFont val="Calibri"/>
        <family val="2"/>
        <charset val="238"/>
        <scheme val="minor"/>
      </rPr>
      <t xml:space="preserve">včetně DPH </t>
    </r>
  </si>
  <si>
    <r>
      <rPr>
        <b/>
        <sz val="13"/>
        <rFont val="Calibri"/>
        <family val="2"/>
        <charset val="238"/>
        <scheme val="minor"/>
      </rPr>
      <t xml:space="preserve">Čerpání investice - kapitalizovaný zdroj 30 / Fakturovaná cena </t>
    </r>
    <r>
      <rPr>
        <b/>
        <sz val="13"/>
        <color rgb="FFFF0000"/>
        <rFont val="Calibri"/>
        <family val="2"/>
        <charset val="238"/>
        <scheme val="minor"/>
      </rPr>
      <t xml:space="preserve">včetně DPH </t>
    </r>
  </si>
  <si>
    <r>
      <rPr>
        <b/>
        <sz val="13"/>
        <rFont val="Calibri"/>
        <family val="2"/>
        <charset val="238"/>
        <scheme val="minor"/>
      </rPr>
      <t xml:space="preserve">Čerpání investice - FRIM zdroj 80/ Fakturovaná cena </t>
    </r>
    <r>
      <rPr>
        <b/>
        <sz val="13"/>
        <color rgb="FFFF0000"/>
        <rFont val="Calibri"/>
        <family val="2"/>
        <charset val="238"/>
        <scheme val="minor"/>
      </rPr>
      <t xml:space="preserve">včetně DPH </t>
    </r>
  </si>
  <si>
    <r>
      <t>Objednáno</t>
    </r>
    <r>
      <rPr>
        <b/>
        <sz val="13"/>
        <rFont val="Calibri"/>
        <family val="2"/>
        <charset val="238"/>
        <scheme val="minor"/>
      </rPr>
      <t xml:space="preserve"> zatím nefakturováno včetně DPH</t>
    </r>
    <r>
      <rPr>
        <b/>
        <sz val="13"/>
        <color rgb="FFFF0000"/>
        <rFont val="Calibri"/>
        <family val="2"/>
        <charset val="238"/>
        <scheme val="minor"/>
      </rPr>
      <t xml:space="preserve"> </t>
    </r>
  </si>
  <si>
    <t>Schválený plán</t>
  </si>
  <si>
    <t>Celkový FRIM (převod z HV + zůstatek z předchozího roku + vyměněný FRIM)</t>
  </si>
  <si>
    <t>Zůstatek ve FRIM pro příští rok (v případě půjček)</t>
  </si>
  <si>
    <t>FPP mínus provoz</t>
  </si>
  <si>
    <t>PROVOZ</t>
  </si>
  <si>
    <t>ČERPÁNÍ INVESTIC</t>
  </si>
  <si>
    <t>Aktualizovaná výše povinného FRIMu 2018 skutečná</t>
  </si>
  <si>
    <t>Dorovnání FRIM na konci roku</t>
  </si>
  <si>
    <t xml:space="preserve">Vyměněný FRIM (povinný FRIM po úpravách mezi středisky) </t>
  </si>
  <si>
    <t>Povinný FRIM plánovaný (tvořený z provozního rozpočtu povinnými odpisy majetku po střediscích)</t>
  </si>
  <si>
    <t xml:space="preserve">Zůstatek ve FRIM (z předchozího roku po střediscích) </t>
  </si>
  <si>
    <t xml:space="preserve">Převod z FPP HV do FRIM (na investice)  </t>
  </si>
  <si>
    <t>zůstatek FPP předchozí rok + převod zůstatku z provozního rozpočtu zdroj 11</t>
  </si>
  <si>
    <t>vyrovnání záporných výsledků FPP (kódy dle sloupce B)</t>
  </si>
  <si>
    <t>vedoucí</t>
  </si>
  <si>
    <t>80 - M/30 - N/81 - E</t>
  </si>
  <si>
    <t>Kapitalizovaný zdroj 30</t>
  </si>
  <si>
    <t>příloha. Č.3</t>
  </si>
  <si>
    <t>Konečný FPP ze zůstatku příspěvku (po započtení vyrovnání záporných výsledků a zůstatku z r.2017)</t>
  </si>
  <si>
    <t>Celkový přehled FRIM a FPP pro rok 2018 včetně scháleného plánu investic a kapitalizovného zdroje 30-oprava dne 28.3.2018</t>
  </si>
  <si>
    <t>Převod zůstatku provozního rozpočtu předchozího roku (zdroj 11)</t>
  </si>
  <si>
    <t>Kód</t>
  </si>
  <si>
    <t>Katedra</t>
  </si>
  <si>
    <t>Oprava spočívá v ponížení zůstatku FPP střediska 3111, kde se dodatečně promítlo čerpání FPP uk. F ve výši 10 195,73 Kč. Dále spočívá v ponížení zůstatku ve FPP u střediska 3900_2, kde byl započten i zůstatek pro fond internacionalizace uváděný samostatně (3900_3). Nová hodnota celkové částky konečného FPP je 133 861 097,59 Kč (změna z původní částky 133 926 839,94 Kč) a nová hodnota celkové částky převodu zůstatku provozního rozpočtu předchozího roku  je 47 553 262,71 Kč (změna původní částky 47 608 809,33 Kč). Tyto údaje souhklasí s částkami uváděnými v Přehledu fondů.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</si>
</sst>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24"/>
      <color rgb="FF00B050"/>
      <name val="Calibri"/>
      <family val="2"/>
      <charset val="238"/>
      <scheme val="minor"/>
    </font>
    <font>
      <sz val="24"/>
      <color rgb="FF0070C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0" borderId="0" xfId="1"/>
    <xf numFmtId="4" fontId="1" fillId="0" borderId="0" xfId="1" applyNumberFormat="1"/>
    <xf numFmtId="164" fontId="1" fillId="0" borderId="0" xfId="1" applyNumberFormat="1"/>
    <xf numFmtId="164" fontId="2" fillId="0" borderId="0" xfId="1" applyNumberFormat="1" applyFont="1"/>
    <xf numFmtId="164" fontId="5" fillId="0" borderId="0" xfId="1" applyNumberFormat="1" applyFont="1"/>
    <xf numFmtId="0" fontId="5" fillId="0" borderId="0" xfId="1" applyFont="1"/>
    <xf numFmtId="0" fontId="6" fillId="0" borderId="0" xfId="1" applyFont="1"/>
    <xf numFmtId="4" fontId="5" fillId="0" borderId="0" xfId="1" applyNumberFormat="1" applyFont="1"/>
    <xf numFmtId="164" fontId="5" fillId="0" borderId="0" xfId="1" applyNumberFormat="1" applyFont="1" applyFill="1"/>
    <xf numFmtId="0" fontId="5" fillId="0" borderId="0" xfId="1" applyFont="1" applyFill="1" applyBorder="1"/>
    <xf numFmtId="0" fontId="7" fillId="0" borderId="0" xfId="1" applyFont="1" applyFill="1" applyBorder="1" applyAlignment="1"/>
    <xf numFmtId="0" fontId="8" fillId="0" borderId="0" xfId="1" applyFont="1"/>
    <xf numFmtId="0" fontId="1" fillId="0" borderId="0" xfId="1" applyFont="1"/>
    <xf numFmtId="164" fontId="1" fillId="0" borderId="0" xfId="1" applyNumberFormat="1" applyFont="1"/>
    <xf numFmtId="0" fontId="1" fillId="0" borderId="0" xfId="1" applyFont="1" applyFill="1" applyAlignment="1">
      <alignment wrapText="1"/>
    </xf>
    <xf numFmtId="164" fontId="1" fillId="0" borderId="0" xfId="1" applyNumberFormat="1" applyFont="1" applyAlignment="1">
      <alignment vertical="top"/>
    </xf>
    <xf numFmtId="164" fontId="1" fillId="0" borderId="0" xfId="1" applyNumberFormat="1" applyFont="1" applyAlignment="1">
      <alignment wrapText="1"/>
    </xf>
    <xf numFmtId="0" fontId="1" fillId="0" borderId="0" xfId="1" applyFont="1" applyFill="1" applyBorder="1"/>
    <xf numFmtId="0" fontId="3" fillId="0" borderId="0" xfId="1" applyFont="1" applyFill="1" applyBorder="1" applyAlignment="1"/>
    <xf numFmtId="0" fontId="3" fillId="2" borderId="0" xfId="1" applyFont="1" applyFill="1" applyBorder="1" applyAlignment="1"/>
    <xf numFmtId="164" fontId="3" fillId="3" borderId="1" xfId="1" applyNumberFormat="1" applyFont="1" applyFill="1" applyBorder="1"/>
    <xf numFmtId="164" fontId="8" fillId="3" borderId="0" xfId="1" applyNumberFormat="1" applyFont="1" applyFill="1"/>
    <xf numFmtId="164" fontId="1" fillId="0" borderId="1" xfId="1" applyNumberFormat="1" applyFont="1" applyBorder="1"/>
    <xf numFmtId="164" fontId="8" fillId="0" borderId="0" xfId="1" applyNumberFormat="1" applyFont="1"/>
    <xf numFmtId="164" fontId="1" fillId="0" borderId="1" xfId="1" applyNumberFormat="1" applyFont="1" applyFill="1" applyBorder="1"/>
    <xf numFmtId="164" fontId="9" fillId="0" borderId="1" xfId="1" applyNumberFormat="1" applyFont="1" applyBorder="1"/>
    <xf numFmtId="164" fontId="1" fillId="2" borderId="1" xfId="1" applyNumberFormat="1" applyFont="1" applyFill="1" applyBorder="1"/>
    <xf numFmtId="164" fontId="1" fillId="3" borderId="1" xfId="1" applyNumberFormat="1" applyFont="1" applyFill="1" applyBorder="1" applyAlignment="1">
      <alignment vertical="center"/>
    </xf>
    <xf numFmtId="164" fontId="9" fillId="3" borderId="1" xfId="1" applyNumberFormat="1" applyFont="1" applyFill="1" applyBorder="1" applyAlignment="1">
      <alignment vertical="center"/>
    </xf>
    <xf numFmtId="164" fontId="1" fillId="3" borderId="1" xfId="1" applyNumberFormat="1" applyFont="1" applyFill="1" applyBorder="1"/>
    <xf numFmtId="164" fontId="10" fillId="0" borderId="0" xfId="1" applyNumberFormat="1" applyFont="1" applyFill="1"/>
    <xf numFmtId="164" fontId="9" fillId="0" borderId="1" xfId="1" applyNumberFormat="1" applyFont="1" applyFill="1" applyBorder="1"/>
    <xf numFmtId="0" fontId="7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2" fillId="4" borderId="2" xfId="1" applyNumberFormat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/>
    </xf>
    <xf numFmtId="0" fontId="7" fillId="6" borderId="6" xfId="1" applyFont="1" applyFill="1" applyBorder="1" applyAlignment="1">
      <alignment horizontal="center"/>
    </xf>
    <xf numFmtId="0" fontId="12" fillId="4" borderId="3" xfId="1" applyNumberFormat="1" applyFont="1" applyFill="1" applyBorder="1" applyAlignment="1">
      <alignment horizontal="center" vertical="center" wrapText="1"/>
    </xf>
    <xf numFmtId="0" fontId="1" fillId="0" borderId="0" xfId="1" applyFill="1"/>
    <xf numFmtId="0" fontId="15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7" fillId="0" borderId="0" xfId="1" applyFont="1"/>
    <xf numFmtId="0" fontId="18" fillId="7" borderId="0" xfId="1" applyFont="1" applyFill="1" applyAlignment="1">
      <alignment horizontal="center"/>
    </xf>
    <xf numFmtId="0" fontId="19" fillId="7" borderId="0" xfId="1" applyFont="1" applyFill="1" applyAlignment="1">
      <alignment horizontal="center"/>
    </xf>
    <xf numFmtId="0" fontId="20" fillId="7" borderId="0" xfId="1" applyFont="1" applyFill="1" applyAlignment="1">
      <alignment horizontal="center"/>
    </xf>
    <xf numFmtId="0" fontId="1" fillId="7" borderId="0" xfId="1" applyFill="1"/>
    <xf numFmtId="0" fontId="18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" fillId="2" borderId="0" xfId="1" applyFill="1"/>
    <xf numFmtId="0" fontId="9" fillId="4" borderId="1" xfId="1" applyFont="1" applyFill="1" applyBorder="1" applyAlignment="1">
      <alignment horizontal="center"/>
    </xf>
    <xf numFmtId="0" fontId="9" fillId="3" borderId="1" xfId="1" applyFont="1" applyFill="1" applyBorder="1"/>
    <xf numFmtId="0" fontId="1" fillId="3" borderId="1" xfId="1" applyNumberFormat="1" applyFont="1" applyFill="1" applyBorder="1"/>
    <xf numFmtId="0" fontId="1" fillId="0" borderId="1" xfId="1" applyFont="1" applyFill="1" applyBorder="1"/>
    <xf numFmtId="0" fontId="1" fillId="0" borderId="1" xfId="1" applyNumberFormat="1" applyFont="1" applyBorder="1"/>
    <xf numFmtId="0" fontId="1" fillId="0" borderId="1" xfId="1" applyFont="1" applyFill="1" applyBorder="1" applyAlignment="1">
      <alignment vertical="center"/>
    </xf>
    <xf numFmtId="0" fontId="1" fillId="0" borderId="1" xfId="1" applyNumberFormat="1" applyFont="1" applyFill="1" applyBorder="1"/>
    <xf numFmtId="0" fontId="1" fillId="3" borderId="1" xfId="1" applyFont="1" applyFill="1" applyBorder="1"/>
    <xf numFmtId="0" fontId="9" fillId="0" borderId="1" xfId="1" applyNumberFormat="1" applyFont="1" applyFill="1" applyBorder="1"/>
    <xf numFmtId="0" fontId="4" fillId="5" borderId="1" xfId="1" applyFont="1" applyFill="1" applyBorder="1"/>
    <xf numFmtId="0" fontId="8" fillId="0" borderId="1" xfId="1" applyFont="1" applyBorder="1"/>
    <xf numFmtId="0" fontId="9" fillId="4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/>
    </xf>
    <xf numFmtId="0" fontId="1" fillId="3" borderId="1" xfId="1" applyNumberFormat="1" applyFont="1" applyFill="1" applyBorder="1" applyAlignment="1">
      <alignment vertical="center"/>
    </xf>
    <xf numFmtId="0" fontId="1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/>
    </xf>
    <xf numFmtId="0" fontId="1" fillId="0" borderId="1" xfId="1" applyNumberFormat="1" applyFont="1" applyBorder="1" applyAlignment="1">
      <alignment horizontal="left"/>
    </xf>
    <xf numFmtId="0" fontId="3" fillId="3" borderId="1" xfId="1" applyFont="1" applyFill="1" applyBorder="1" applyAlignment="1"/>
    <xf numFmtId="0" fontId="3" fillId="3" borderId="1" xfId="1" applyNumberFormat="1" applyFont="1" applyFill="1" applyBorder="1"/>
    <xf numFmtId="0" fontId="8" fillId="0" borderId="0" xfId="1" applyFont="1" applyFill="1"/>
    <xf numFmtId="0" fontId="20" fillId="0" borderId="0" xfId="1" applyFont="1" applyFill="1" applyAlignment="1">
      <alignment horizontal="center"/>
    </xf>
    <xf numFmtId="0" fontId="19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/>
    </xf>
    <xf numFmtId="0" fontId="23" fillId="0" borderId="0" xfId="1" applyFont="1"/>
    <xf numFmtId="164" fontId="0" fillId="0" borderId="1" xfId="0" applyNumberFormat="1" applyFont="1" applyBorder="1"/>
    <xf numFmtId="0" fontId="3" fillId="0" borderId="0" xfId="1" applyFont="1" applyAlignment="1">
      <alignment horizontal="left" vertical="top" wrapText="1"/>
    </xf>
    <xf numFmtId="0" fontId="7" fillId="4" borderId="3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2" xfId="1" applyNumberFormat="1" applyFont="1" applyFill="1" applyBorder="1" applyAlignment="1">
      <alignment horizontal="center" vertical="center" wrapText="1"/>
    </xf>
    <xf numFmtId="0" fontId="12" fillId="6" borderId="3" xfId="1" applyNumberFormat="1" applyFont="1" applyFill="1" applyBorder="1" applyAlignment="1">
      <alignment horizontal="center" vertical="center" wrapText="1"/>
    </xf>
    <xf numFmtId="0" fontId="12" fillId="6" borderId="2" xfId="1" applyNumberFormat="1" applyFont="1" applyFill="1" applyBorder="1" applyAlignment="1">
      <alignment horizontal="center" vertical="center" wrapText="1"/>
    </xf>
    <xf numFmtId="0" fontId="11" fillId="4" borderId="3" xfId="1" applyNumberFormat="1" applyFont="1" applyFill="1" applyBorder="1" applyAlignment="1">
      <alignment horizontal="center" vertical="center" wrapText="1"/>
    </xf>
    <xf numFmtId="0" fontId="11" fillId="4" borderId="2" xfId="1" applyNumberFormat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/>
    </xf>
    <xf numFmtId="0" fontId="7" fillId="6" borderId="6" xfId="1" applyFont="1" applyFill="1" applyBorder="1" applyAlignment="1">
      <alignment horizontal="center"/>
    </xf>
    <xf numFmtId="0" fontId="7" fillId="6" borderId="7" xfId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3137-crh\SILVIE\INVESTICE\Celkov&#253;%20p&#345;ehled%20INVESTIC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3137-crh\SILVIE\INVESTICE\Celkov&#253;%20p&#345;ehled%20INVESTIC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án investic 2017"/>
      <sheetName val="na senát (detailnější přehled)"/>
      <sheetName val="Přehled"/>
      <sheetName val="3110"/>
      <sheetName val="3111 Mat. analýza"/>
      <sheetName val="3112"/>
      <sheetName val="3113 Informatika"/>
      <sheetName val="3120"/>
      <sheetName val="3122 Experiment. Fyzika"/>
      <sheetName val="3123 Optika"/>
      <sheetName val="3125 SLO"/>
      <sheetName val="3127 Biofyzika"/>
      <sheetName val="3130"/>
      <sheetName val="3131 Anorganická chem."/>
      <sheetName val="3132 Fyzikální chem."/>
      <sheetName val="3133 Analytická chem."/>
      <sheetName val="3134 Organická chem."/>
      <sheetName val="3135 Biochemie"/>
      <sheetName val="3140"/>
      <sheetName val="3141 Botanika"/>
      <sheetName val="3142 LRR"/>
      <sheetName val="3143 Zoologie"/>
      <sheetName val="3144"/>
      <sheetName val="3145 Buněčná biologie"/>
      <sheetName val="3150"/>
      <sheetName val="3151 Geografie"/>
      <sheetName val="3152 Geologie"/>
      <sheetName val="3153 Geoinformatika"/>
      <sheetName val="3154 Rozvojová studia"/>
      <sheetName val="3137 CRH"/>
      <sheetName val="3701 CRH Biochem a proteiny"/>
      <sheetName val="3702 CRH Bioenergetika"/>
      <sheetName val="3703 CRH Biologie"/>
      <sheetName val="3704 CRH rostl. biotechnolog"/>
      <sheetName val="3705 CRH Buněčná biologie"/>
      <sheetName val="3706 CRH_"/>
      <sheetName val="3707 rezerva"/>
      <sheetName val="3708 rezerva"/>
      <sheetName val="3720 RCPTM "/>
      <sheetName val="3721 RCPTM"/>
      <sheetName val="3722 RCPTM uhlík"/>
      <sheetName val="3723 RCPTM komplexy"/>
      <sheetName val="3724 RCPTM optika"/>
      <sheetName val="3725 RCPTM kovy"/>
      <sheetName val="3726 RCPTM anal. chem"/>
      <sheetName val="3727 RCPTM Environmental"/>
      <sheetName val="3728 RCPTM "/>
      <sheetName val="3729 RCPTM  rezerva"/>
      <sheetName val="3730 RCPTM  rezerva"/>
      <sheetName val="3740 Centrum pop_dokončení"/>
      <sheetName val="3741_Provoz_expozic_dokončení _"/>
      <sheetName val="3900_1 Děkanát vybavení"/>
      <sheetName val="3900_2 Děkanát rozvoj"/>
      <sheetName val="3900_3 Internacionalizace"/>
      <sheetName val="3900_4 Děkanát solidární fond"/>
      <sheetName val="3900_5 Pokuty a penále"/>
      <sheetName val="FPP_z_HV"/>
      <sheetName val="vyrovnání záp. výsl. 2016"/>
      <sheetName val="FPP"/>
    </sheetNames>
    <sheetDataSet>
      <sheetData sheetId="0"/>
      <sheetData sheetId="1"/>
      <sheetData sheetId="2">
        <row r="5">
          <cell r="X5">
            <v>0</v>
          </cell>
          <cell r="Z5">
            <v>920032</v>
          </cell>
        </row>
        <row r="6">
          <cell r="X6">
            <v>0</v>
          </cell>
        </row>
        <row r="7">
          <cell r="X7">
            <v>53041</v>
          </cell>
          <cell r="Z7">
            <v>10016176.85</v>
          </cell>
        </row>
        <row r="8">
          <cell r="X8">
            <v>6734</v>
          </cell>
          <cell r="Z8">
            <v>7030558.3899999997</v>
          </cell>
        </row>
        <row r="9">
          <cell r="X9">
            <v>0</v>
          </cell>
          <cell r="Z9">
            <v>1554624</v>
          </cell>
        </row>
        <row r="10">
          <cell r="X10">
            <v>-10096.070000000007</v>
          </cell>
          <cell r="Z10">
            <v>5122028.63</v>
          </cell>
        </row>
        <row r="11">
          <cell r="X11">
            <v>-286037.40000000008</v>
          </cell>
          <cell r="Z11">
            <v>8803327.6800000034</v>
          </cell>
        </row>
        <row r="12">
          <cell r="X12">
            <v>73356.160000000003</v>
          </cell>
          <cell r="Z12">
            <v>3887027.3600000008</v>
          </cell>
        </row>
        <row r="13">
          <cell r="X13">
            <v>59011.130000000005</v>
          </cell>
          <cell r="Z13">
            <v>1601949.3600000006</v>
          </cell>
        </row>
        <row r="14">
          <cell r="X14">
            <v>0</v>
          </cell>
          <cell r="Z14">
            <v>631397.54999999993</v>
          </cell>
        </row>
        <row r="15">
          <cell r="X15">
            <v>1022454.5000000001</v>
          </cell>
          <cell r="Z15">
            <v>3886471.62</v>
          </cell>
        </row>
        <row r="16">
          <cell r="X16">
            <v>2758678.33</v>
          </cell>
          <cell r="Z16">
            <v>1240002.5700000003</v>
          </cell>
        </row>
        <row r="17">
          <cell r="X17">
            <v>305996.19</v>
          </cell>
          <cell r="Z17">
            <v>5162761.82</v>
          </cell>
        </row>
        <row r="18">
          <cell r="X18">
            <v>776720.60000000009</v>
          </cell>
          <cell r="Z18">
            <v>501426.31000000029</v>
          </cell>
        </row>
        <row r="19">
          <cell r="X19">
            <v>427017.65</v>
          </cell>
          <cell r="Z19">
            <v>1405800.24</v>
          </cell>
        </row>
        <row r="20">
          <cell r="X20">
            <v>0</v>
          </cell>
          <cell r="Z20">
            <v>177000</v>
          </cell>
        </row>
        <row r="21">
          <cell r="X21">
            <v>270420</v>
          </cell>
          <cell r="Z21">
            <v>445528.60000000009</v>
          </cell>
        </row>
        <row r="22">
          <cell r="X22">
            <v>-264984.33000000007</v>
          </cell>
          <cell r="Z22">
            <v>0</v>
          </cell>
        </row>
        <row r="23">
          <cell r="X23">
            <v>839333.81</v>
          </cell>
          <cell r="Z23">
            <v>3881070.59</v>
          </cell>
        </row>
        <row r="24">
          <cell r="X24">
            <v>104254</v>
          </cell>
          <cell r="Z24">
            <v>116481.83999999997</v>
          </cell>
        </row>
        <row r="25">
          <cell r="X25">
            <v>227089.02000000019</v>
          </cell>
          <cell r="Z25">
            <v>4670741.6899999985</v>
          </cell>
        </row>
        <row r="26">
          <cell r="X26">
            <v>0</v>
          </cell>
          <cell r="Z26">
            <v>0</v>
          </cell>
        </row>
        <row r="27">
          <cell r="X27">
            <v>104201</v>
          </cell>
          <cell r="Z27">
            <v>647033.59999999974</v>
          </cell>
        </row>
        <row r="28">
          <cell r="X28">
            <v>0</v>
          </cell>
          <cell r="Z28">
            <v>2090334.6100000003</v>
          </cell>
        </row>
        <row r="29">
          <cell r="X29">
            <v>17676</v>
          </cell>
          <cell r="Z29">
            <v>1083934.2400000002</v>
          </cell>
        </row>
        <row r="30">
          <cell r="X30">
            <v>0</v>
          </cell>
          <cell r="Z30">
            <v>92015.669999999984</v>
          </cell>
        </row>
        <row r="31">
          <cell r="X31">
            <v>140036</v>
          </cell>
          <cell r="Z31">
            <v>256891.2900000001</v>
          </cell>
        </row>
        <row r="32">
          <cell r="X32">
            <v>35905.170000000013</v>
          </cell>
          <cell r="Z32">
            <v>166808.46999999991</v>
          </cell>
        </row>
        <row r="33">
          <cell r="X33">
            <v>1019184.9899999999</v>
          </cell>
          <cell r="Z33">
            <v>1757665.0599999996</v>
          </cell>
        </row>
        <row r="34">
          <cell r="X34">
            <v>-87852.500000000146</v>
          </cell>
          <cell r="Z34">
            <v>64783.900000000023</v>
          </cell>
        </row>
        <row r="35">
          <cell r="X35">
            <v>906764.1</v>
          </cell>
          <cell r="Z35">
            <v>2248269.37</v>
          </cell>
        </row>
        <row r="36">
          <cell r="X36">
            <v>455526.21000000066</v>
          </cell>
          <cell r="Z36">
            <v>927948.51</v>
          </cell>
        </row>
        <row r="37">
          <cell r="X37">
            <v>68753.990000000005</v>
          </cell>
          <cell r="Z37">
            <v>61390.540000000008</v>
          </cell>
        </row>
        <row r="38">
          <cell r="X38">
            <v>0</v>
          </cell>
          <cell r="Z38">
            <v>0</v>
          </cell>
        </row>
        <row r="39">
          <cell r="X39">
            <v>0</v>
          </cell>
          <cell r="Z39">
            <v>0</v>
          </cell>
        </row>
        <row r="40">
          <cell r="X40">
            <v>-1973151.1300000001</v>
          </cell>
          <cell r="Z40">
            <v>3310537.4800000004</v>
          </cell>
        </row>
        <row r="41">
          <cell r="X41">
            <v>1120981.47</v>
          </cell>
          <cell r="Z41">
            <v>300000.0299999998</v>
          </cell>
        </row>
        <row r="42">
          <cell r="X42">
            <v>-7145.8299999998417</v>
          </cell>
          <cell r="Z42">
            <v>2671580.81</v>
          </cell>
        </row>
        <row r="43">
          <cell r="X43">
            <v>-130002.00000000012</v>
          </cell>
          <cell r="Z43">
            <v>2364007.4400000004</v>
          </cell>
        </row>
        <row r="44">
          <cell r="X44">
            <v>6129.0200000000186</v>
          </cell>
          <cell r="Z44">
            <v>9601064.8599999994</v>
          </cell>
        </row>
        <row r="45">
          <cell r="X45">
            <v>-257924</v>
          </cell>
          <cell r="Z45">
            <v>1216320.47</v>
          </cell>
        </row>
        <row r="46">
          <cell r="X46">
            <v>226388.99999999997</v>
          </cell>
          <cell r="Z46">
            <v>341543.83999999904</v>
          </cell>
        </row>
        <row r="47">
          <cell r="X47">
            <v>744942</v>
          </cell>
          <cell r="Z47">
            <v>2553463.09</v>
          </cell>
        </row>
        <row r="48">
          <cell r="X48">
            <v>2</v>
          </cell>
          <cell r="Z48">
            <v>0</v>
          </cell>
        </row>
        <row r="49">
          <cell r="X49">
            <v>0</v>
          </cell>
          <cell r="Z49">
            <v>0</v>
          </cell>
        </row>
        <row r="50">
          <cell r="X50">
            <v>0</v>
          </cell>
          <cell r="Z50">
            <v>0</v>
          </cell>
        </row>
        <row r="51">
          <cell r="X51">
            <v>0</v>
          </cell>
          <cell r="Z51">
            <v>-36782873.460000001</v>
          </cell>
        </row>
        <row r="52">
          <cell r="X52">
            <v>0</v>
          </cell>
          <cell r="Z52">
            <v>-1536491.86</v>
          </cell>
        </row>
        <row r="53">
          <cell r="X53">
            <v>1147237.05</v>
          </cell>
          <cell r="Z53">
            <v>746347.82000000111</v>
          </cell>
        </row>
        <row r="54">
          <cell r="X54">
            <v>-1971739.0700000012</v>
          </cell>
          <cell r="Z54">
            <v>16232334.939999994</v>
          </cell>
        </row>
        <row r="55">
          <cell r="X55">
            <v>0</v>
          </cell>
          <cell r="Z55">
            <v>2119594.9</v>
          </cell>
        </row>
        <row r="56">
          <cell r="X56">
            <v>0</v>
          </cell>
          <cell r="Z56">
            <v>0</v>
          </cell>
        </row>
        <row r="57">
          <cell r="X57">
            <v>0</v>
          </cell>
          <cell r="Z57">
            <v>-649873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án investic 2018"/>
      <sheetName val="na senát (detailnější přehled)"/>
      <sheetName val="Přehled"/>
      <sheetName val="3110"/>
      <sheetName val="3111 Mat. analýza"/>
      <sheetName val="3112"/>
      <sheetName val="3113 Informatika"/>
      <sheetName val="3120"/>
      <sheetName val="3122 Experiment. Fyzika"/>
      <sheetName val="3123 Optika"/>
      <sheetName val="3127 Biofyzika"/>
      <sheetName val="3125 SLO"/>
      <sheetName val="3130"/>
      <sheetName val="3131 Anorganická chem."/>
      <sheetName val="3132 Fyzikální chem."/>
      <sheetName val="3133 Analytická chem."/>
      <sheetName val="3134 Organická chem."/>
      <sheetName val="3135 Biochemie"/>
      <sheetName val="3140"/>
      <sheetName val="3141 Botanika"/>
      <sheetName val="3142 LRR"/>
      <sheetName val="3143 Zoologie"/>
      <sheetName val="3144"/>
      <sheetName val="3145 Buněčná biologie"/>
      <sheetName val="3150"/>
      <sheetName val="3151 Geografie"/>
      <sheetName val="3152 Geologie"/>
      <sheetName val="3153 Geoinformatika"/>
      <sheetName val="3154 Rozvojová studia"/>
      <sheetName val="3137 CRH"/>
      <sheetName val="3701 CRH Biochem a proteiny"/>
      <sheetName val="3702 CRH Bioenergetika"/>
      <sheetName val="3703 CRH Biologie"/>
      <sheetName val="3704 CRH rostl. biotechnolog"/>
      <sheetName val="3705 CRH Buněčná biologie"/>
      <sheetName val="3706 CRH_"/>
      <sheetName val="3707 rezerva"/>
      <sheetName val="3708 rezerva"/>
      <sheetName val="3720 RCPTM "/>
      <sheetName val="3721 RCPTM"/>
      <sheetName val="3722 RCPTM uhlík"/>
      <sheetName val="3723 RCPTM komplexy"/>
      <sheetName val="3724 RCPTM optika"/>
      <sheetName val="3725 RCPTM kovy"/>
      <sheetName val="3726 RCPTM anal. chem"/>
      <sheetName val="3727 RCPTM Environmental"/>
      <sheetName val="3728 RCPTM "/>
      <sheetName val="3729 RCPTM  rezerva"/>
      <sheetName val="3730 RCPTM  rezerva"/>
      <sheetName val="3740 Centrum pop_dokončení"/>
      <sheetName val="3741_Provoz_expozic_dokončení _"/>
      <sheetName val="3900_1 Děkanát vybavení"/>
      <sheetName val="3900_2 Děkanát rozvoj"/>
      <sheetName val="3900_3 Internacionalizace"/>
      <sheetName val="3900_4 Děkanát solidární fond"/>
      <sheetName val="3900_5 Pokuty a penále"/>
      <sheetName val="FPP_z_HV"/>
      <sheetName val="vyrovnání záp. výsl. 2017"/>
      <sheetName val="FPP"/>
    </sheetNames>
    <sheetDataSet>
      <sheetData sheetId="0"/>
      <sheetData sheetId="1"/>
      <sheetData sheetId="2"/>
      <sheetData sheetId="3"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4">
        <row r="12">
          <cell r="C12">
            <v>971910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</row>
      </sheetData>
      <sheetData sheetId="5">
        <row r="11">
          <cell r="C11">
            <v>1071238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6">
        <row r="12">
          <cell r="C12">
            <v>737170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</row>
      </sheetData>
      <sheetData sheetId="7">
        <row r="24"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</sheetData>
      <sheetData sheetId="8">
        <row r="46">
          <cell r="C46">
            <v>2838238</v>
          </cell>
          <cell r="D46">
            <v>1269755.3</v>
          </cell>
          <cell r="F46">
            <v>0</v>
          </cell>
          <cell r="G46">
            <v>0</v>
          </cell>
          <cell r="H46">
            <v>54299.69999999999</v>
          </cell>
        </row>
      </sheetData>
      <sheetData sheetId="9">
        <row r="40">
          <cell r="C40">
            <v>5454277</v>
          </cell>
          <cell r="D40">
            <v>881364.25</v>
          </cell>
          <cell r="F40">
            <v>63549.16</v>
          </cell>
          <cell r="G40">
            <v>0</v>
          </cell>
          <cell r="H40">
            <v>2591.9999999999995</v>
          </cell>
        </row>
      </sheetData>
      <sheetData sheetId="10">
        <row r="34">
          <cell r="C34">
            <v>1141000</v>
          </cell>
          <cell r="D34">
            <v>413399.5</v>
          </cell>
          <cell r="F34">
            <v>0</v>
          </cell>
          <cell r="G34">
            <v>0</v>
          </cell>
          <cell r="H34">
            <v>59481.599999999999</v>
          </cell>
        </row>
      </sheetData>
      <sheetData sheetId="11"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102562</v>
          </cell>
        </row>
      </sheetData>
      <sheetData sheetId="12"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13">
        <row r="12">
          <cell r="C12">
            <v>1358080</v>
          </cell>
          <cell r="D12">
            <v>113437.5</v>
          </cell>
          <cell r="F12">
            <v>0</v>
          </cell>
          <cell r="G12">
            <v>0</v>
          </cell>
          <cell r="H12">
            <v>0</v>
          </cell>
        </row>
      </sheetData>
      <sheetData sheetId="14">
        <row r="32">
          <cell r="C32">
            <v>4088238</v>
          </cell>
          <cell r="D32">
            <v>2649320</v>
          </cell>
          <cell r="F32">
            <v>0</v>
          </cell>
          <cell r="G32">
            <v>0</v>
          </cell>
          <cell r="H32">
            <v>151605.11000000004</v>
          </cell>
        </row>
      </sheetData>
      <sheetData sheetId="15">
        <row r="23">
          <cell r="C23">
            <v>2131382</v>
          </cell>
          <cell r="D23">
            <v>685575.5</v>
          </cell>
          <cell r="F23">
            <v>0</v>
          </cell>
          <cell r="G23">
            <v>0</v>
          </cell>
          <cell r="H23">
            <v>0</v>
          </cell>
        </row>
      </sheetData>
      <sheetData sheetId="16"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</sheetData>
      <sheetData sheetId="17">
        <row r="13">
          <cell r="D13">
            <v>535425</v>
          </cell>
        </row>
        <row r="22">
          <cell r="C22">
            <v>903600</v>
          </cell>
          <cell r="F22">
            <v>0</v>
          </cell>
          <cell r="G22">
            <v>0</v>
          </cell>
          <cell r="H22">
            <v>117113.84000000003</v>
          </cell>
        </row>
      </sheetData>
      <sheetData sheetId="18"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19">
        <row r="13">
          <cell r="C13">
            <v>436500</v>
          </cell>
          <cell r="D13">
            <v>24018.5</v>
          </cell>
          <cell r="F13">
            <v>0</v>
          </cell>
          <cell r="G13">
            <v>0</v>
          </cell>
          <cell r="H13">
            <v>0</v>
          </cell>
        </row>
      </sheetData>
      <sheetData sheetId="20">
        <row r="15">
          <cell r="C15">
            <v>115000</v>
          </cell>
          <cell r="D15">
            <v>111338.15</v>
          </cell>
          <cell r="F15">
            <v>0</v>
          </cell>
          <cell r="G15">
            <v>0</v>
          </cell>
          <cell r="H15">
            <v>0</v>
          </cell>
        </row>
      </sheetData>
      <sheetData sheetId="21">
        <row r="22">
          <cell r="C22">
            <v>240000</v>
          </cell>
          <cell r="D22">
            <v>117854</v>
          </cell>
          <cell r="F22">
            <v>0</v>
          </cell>
          <cell r="G22">
            <v>0</v>
          </cell>
          <cell r="H22">
            <v>0</v>
          </cell>
        </row>
      </sheetData>
      <sheetData sheetId="22">
        <row r="18">
          <cell r="C18">
            <v>314800</v>
          </cell>
          <cell r="D18">
            <v>145926</v>
          </cell>
          <cell r="F18">
            <v>0</v>
          </cell>
          <cell r="G18">
            <v>0</v>
          </cell>
          <cell r="H18">
            <v>0</v>
          </cell>
        </row>
      </sheetData>
      <sheetData sheetId="23"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</row>
      </sheetData>
      <sheetData sheetId="24"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25"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</sheetData>
      <sheetData sheetId="26">
        <row r="13">
          <cell r="C13">
            <v>1222320</v>
          </cell>
          <cell r="D13">
            <v>86152.5</v>
          </cell>
          <cell r="F13">
            <v>0</v>
          </cell>
          <cell r="G13">
            <v>0</v>
          </cell>
          <cell r="H13">
            <v>0</v>
          </cell>
        </row>
      </sheetData>
      <sheetData sheetId="27">
        <row r="16">
          <cell r="C16">
            <v>135000</v>
          </cell>
          <cell r="D16">
            <v>133765.5</v>
          </cell>
          <cell r="F16">
            <v>0</v>
          </cell>
          <cell r="G16">
            <v>0</v>
          </cell>
          <cell r="H16">
            <v>0</v>
          </cell>
        </row>
      </sheetData>
      <sheetData sheetId="28"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</row>
      </sheetData>
      <sheetData sheetId="29"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0">
        <row r="23">
          <cell r="C23">
            <v>408000</v>
          </cell>
          <cell r="D23">
            <v>276506</v>
          </cell>
          <cell r="F23">
            <v>0</v>
          </cell>
          <cell r="G23">
            <v>0</v>
          </cell>
          <cell r="H23">
            <v>20375.899999999998</v>
          </cell>
        </row>
      </sheetData>
      <sheetData sheetId="31">
        <row r="18">
          <cell r="C18">
            <v>3690000</v>
          </cell>
          <cell r="D18">
            <v>3822459</v>
          </cell>
          <cell r="F18">
            <v>0</v>
          </cell>
          <cell r="G18">
            <v>0</v>
          </cell>
          <cell r="H18">
            <v>244.35</v>
          </cell>
        </row>
      </sheetData>
      <sheetData sheetId="32">
        <row r="19">
          <cell r="C19">
            <v>1556000</v>
          </cell>
          <cell r="D19">
            <v>515794</v>
          </cell>
          <cell r="F19">
            <v>0</v>
          </cell>
          <cell r="G19">
            <v>0</v>
          </cell>
          <cell r="H19">
            <v>538.20000000000005</v>
          </cell>
        </row>
      </sheetData>
      <sheetData sheetId="33">
        <row r="17">
          <cell r="C17">
            <v>1695000</v>
          </cell>
          <cell r="D17">
            <v>222337.5</v>
          </cell>
          <cell r="F17">
            <v>0</v>
          </cell>
          <cell r="G17">
            <v>0</v>
          </cell>
          <cell r="H17">
            <v>0</v>
          </cell>
        </row>
      </sheetData>
      <sheetData sheetId="34">
        <row r="15">
          <cell r="C15">
            <v>750000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</sheetData>
      <sheetData sheetId="35">
        <row r="12">
          <cell r="C12">
            <v>10000</v>
          </cell>
          <cell r="D12">
            <v>9982.5</v>
          </cell>
          <cell r="F12">
            <v>0</v>
          </cell>
          <cell r="G12">
            <v>0</v>
          </cell>
          <cell r="H12">
            <v>0</v>
          </cell>
        </row>
      </sheetData>
      <sheetData sheetId="36"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D13">
            <v>0</v>
          </cell>
        </row>
      </sheetData>
      <sheetData sheetId="37">
        <row r="12">
          <cell r="C12">
            <v>0</v>
          </cell>
          <cell r="F12">
            <v>0</v>
          </cell>
          <cell r="G12">
            <v>0</v>
          </cell>
          <cell r="H12">
            <v>0</v>
          </cell>
        </row>
      </sheetData>
      <sheetData sheetId="38"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269.10000000000002</v>
          </cell>
        </row>
      </sheetData>
      <sheetData sheetId="39">
        <row r="14">
          <cell r="C14">
            <v>7133000</v>
          </cell>
          <cell r="D14">
            <v>6302500</v>
          </cell>
          <cell r="F14">
            <v>0</v>
          </cell>
          <cell r="G14">
            <v>0</v>
          </cell>
          <cell r="H14">
            <v>269.10000000000002</v>
          </cell>
        </row>
      </sheetData>
      <sheetData sheetId="40">
        <row r="17">
          <cell r="C17">
            <v>16452955.5</v>
          </cell>
          <cell r="D17">
            <v>10917600</v>
          </cell>
          <cell r="F17">
            <v>0</v>
          </cell>
          <cell r="G17">
            <v>461541.22</v>
          </cell>
          <cell r="H17">
            <v>0</v>
          </cell>
        </row>
      </sheetData>
      <sheetData sheetId="41">
        <row r="14">
          <cell r="C14">
            <v>168000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</row>
      </sheetData>
      <sheetData sheetId="42">
        <row r="24">
          <cell r="C24">
            <v>7969000</v>
          </cell>
          <cell r="D24">
            <v>2985080</v>
          </cell>
          <cell r="F24">
            <v>0</v>
          </cell>
          <cell r="G24">
            <v>0</v>
          </cell>
          <cell r="H24">
            <v>886295.14</v>
          </cell>
        </row>
      </sheetData>
      <sheetData sheetId="43">
        <row r="15">
          <cell r="C15">
            <v>7160000</v>
          </cell>
          <cell r="D15">
            <v>6302500</v>
          </cell>
          <cell r="F15">
            <v>0</v>
          </cell>
          <cell r="G15">
            <v>0</v>
          </cell>
          <cell r="H15">
            <v>0</v>
          </cell>
        </row>
      </sheetData>
      <sheetData sheetId="44">
        <row r="16">
          <cell r="C16">
            <v>1110000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</sheetData>
      <sheetData sheetId="45">
        <row r="19">
          <cell r="C19">
            <v>9372000</v>
          </cell>
          <cell r="D19">
            <v>6302500</v>
          </cell>
          <cell r="F19">
            <v>0</v>
          </cell>
          <cell r="G19">
            <v>0</v>
          </cell>
          <cell r="H19">
            <v>0</v>
          </cell>
        </row>
      </sheetData>
      <sheetData sheetId="46">
        <row r="22">
          <cell r="C22">
            <v>509000</v>
          </cell>
          <cell r="D22">
            <v>416355</v>
          </cell>
          <cell r="F22">
            <v>0</v>
          </cell>
          <cell r="G22">
            <v>78729.550000000017</v>
          </cell>
          <cell r="H22">
            <v>0</v>
          </cell>
        </row>
      </sheetData>
      <sheetData sheetId="47"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</row>
      </sheetData>
      <sheetData sheetId="48"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</row>
      </sheetData>
      <sheetData sheetId="49"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</sheetData>
      <sheetData sheetId="50"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</row>
      </sheetData>
      <sheetData sheetId="51">
        <row r="17">
          <cell r="C17">
            <v>1720800</v>
          </cell>
          <cell r="D17">
            <v>958043</v>
          </cell>
          <cell r="F17">
            <v>0</v>
          </cell>
          <cell r="G17">
            <v>0</v>
          </cell>
          <cell r="H17">
            <v>0</v>
          </cell>
        </row>
      </sheetData>
      <sheetData sheetId="52">
        <row r="35">
          <cell r="C35">
            <v>38828000</v>
          </cell>
          <cell r="D35">
            <v>0</v>
          </cell>
          <cell r="F35">
            <v>0</v>
          </cell>
          <cell r="G35">
            <v>0</v>
          </cell>
          <cell r="H35">
            <v>6560677</v>
          </cell>
        </row>
      </sheetData>
      <sheetData sheetId="53"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</sheetData>
      <sheetData sheetId="54"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</sheetData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que.bergougnoux-fojtik@upol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C67"/>
  <sheetViews>
    <sheetView tabSelected="1" topLeftCell="A2" zoomScale="80" zoomScaleNormal="80" workbookViewId="0">
      <selection activeCell="E67" sqref="E67"/>
    </sheetView>
  </sheetViews>
  <sheetFormatPr defaultColWidth="9.109375" defaultRowHeight="14.4" x14ac:dyDescent="0.3"/>
  <cols>
    <col min="1" max="1" width="2.5546875" style="1" customWidth="1"/>
    <col min="2" max="2" width="9" style="1" bestFit="1" customWidth="1"/>
    <col min="3" max="3" width="37.5546875" style="1" customWidth="1"/>
    <col min="4" max="4" width="38.44140625" style="1" hidden="1" customWidth="1"/>
    <col min="5" max="5" width="27.109375" style="1" customWidth="1"/>
    <col min="6" max="6" width="11.6640625" style="1" hidden="1" customWidth="1"/>
    <col min="7" max="7" width="22.5546875" style="1" hidden="1" customWidth="1"/>
    <col min="8" max="9" width="19.33203125" style="1" customWidth="1"/>
    <col min="10" max="10" width="18" style="1" customWidth="1"/>
    <col min="11" max="12" width="21.109375" style="1" customWidth="1"/>
    <col min="13" max="14" width="21.109375" style="1" hidden="1" customWidth="1"/>
    <col min="15" max="15" width="23.33203125" style="1" customWidth="1"/>
    <col min="16" max="16" width="16.5546875" style="1" customWidth="1"/>
    <col min="17" max="17" width="17.44140625" style="1" bestFit="1" customWidth="1"/>
    <col min="18" max="18" width="25.33203125" style="1" hidden="1" customWidth="1"/>
    <col min="19" max="19" width="16.6640625" style="1" customWidth="1"/>
    <col min="20" max="20" width="19.6640625" style="1" customWidth="1"/>
    <col min="21" max="21" width="18.6640625" style="1" customWidth="1"/>
    <col min="22" max="22" width="26" style="1" hidden="1" customWidth="1"/>
    <col min="23" max="23" width="24.109375" style="1" hidden="1" customWidth="1"/>
    <col min="24" max="24" width="24.88671875" style="1" customWidth="1"/>
    <col min="25" max="25" width="18.88671875" style="1" customWidth="1"/>
    <col min="26" max="26" width="25" style="1" customWidth="1"/>
    <col min="27" max="27" width="24" style="1" customWidth="1"/>
    <col min="28" max="28" width="20.44140625" style="1" hidden="1" customWidth="1"/>
    <col min="29" max="29" width="12.5546875" style="1" customWidth="1"/>
    <col min="30" max="16384" width="9.109375" style="1"/>
  </cols>
  <sheetData>
    <row r="1" spans="2:29" ht="31.2" hidden="1" x14ac:dyDescent="0.6">
      <c r="D1" s="12"/>
      <c r="E1" s="43"/>
      <c r="F1" s="55"/>
      <c r="H1" s="55"/>
      <c r="I1" s="43"/>
      <c r="J1" s="55"/>
      <c r="O1" s="1" t="s">
        <v>124</v>
      </c>
      <c r="S1" s="54">
        <v>80</v>
      </c>
      <c r="T1" s="53">
        <v>30</v>
      </c>
      <c r="U1" s="52">
        <v>81</v>
      </c>
      <c r="V1" s="51"/>
      <c r="W1" s="51"/>
      <c r="X1" s="50">
        <v>80</v>
      </c>
      <c r="Y1" s="49">
        <v>30</v>
      </c>
      <c r="Z1" s="48">
        <v>81</v>
      </c>
    </row>
    <row r="2" spans="2:29" s="43" customFormat="1" ht="22.5" customHeight="1" x14ac:dyDescent="0.6">
      <c r="B2" s="43" t="s">
        <v>126</v>
      </c>
      <c r="D2" s="76"/>
      <c r="S2" s="77"/>
      <c r="T2" s="78"/>
      <c r="U2" s="79"/>
      <c r="X2" s="77"/>
      <c r="Y2" s="78"/>
      <c r="Z2" s="79"/>
    </row>
    <row r="3" spans="2:29" ht="22.5" customHeight="1" x14ac:dyDescent="0.65">
      <c r="B3" s="80" t="s">
        <v>128</v>
      </c>
      <c r="C3" s="47"/>
      <c r="D3" s="12"/>
      <c r="E3" s="43"/>
      <c r="G3" s="43"/>
      <c r="H3" s="43"/>
      <c r="I3" s="43"/>
      <c r="J3" s="43"/>
      <c r="K3" s="43"/>
      <c r="L3" s="43"/>
      <c r="O3" s="43"/>
      <c r="P3" s="43"/>
      <c r="Q3" s="43"/>
      <c r="R3" s="43"/>
      <c r="S3" s="46"/>
      <c r="T3" s="45"/>
      <c r="U3" s="44"/>
      <c r="V3" s="43"/>
      <c r="W3" s="43"/>
      <c r="X3" s="46"/>
      <c r="Y3" s="45"/>
      <c r="Z3" s="44"/>
      <c r="AA3" s="43"/>
      <c r="AB3" s="43"/>
      <c r="AC3" s="43"/>
    </row>
    <row r="4" spans="2:29" ht="14.25" customHeight="1" x14ac:dyDescent="0.65">
      <c r="B4" s="80"/>
      <c r="C4" s="47"/>
      <c r="D4" s="12"/>
      <c r="E4" s="43"/>
      <c r="G4" s="43"/>
      <c r="H4" s="43"/>
      <c r="I4" s="43"/>
      <c r="J4" s="43"/>
      <c r="K4" s="43"/>
      <c r="L4" s="43"/>
      <c r="O4" s="43"/>
      <c r="P4" s="43"/>
      <c r="Q4" s="43"/>
      <c r="R4" s="43"/>
      <c r="S4" s="46"/>
      <c r="T4" s="45"/>
      <c r="U4" s="44"/>
      <c r="V4" s="43"/>
      <c r="W4" s="43"/>
      <c r="X4" s="46"/>
      <c r="Y4" s="45"/>
      <c r="Z4" s="44"/>
      <c r="AA4" s="43"/>
      <c r="AB4" s="43"/>
      <c r="AC4" s="43"/>
    </row>
    <row r="5" spans="2:29" ht="15" customHeight="1" x14ac:dyDescent="0.35">
      <c r="B5" s="83" t="s">
        <v>130</v>
      </c>
      <c r="C5" s="83" t="s">
        <v>131</v>
      </c>
      <c r="D5" s="85" t="s">
        <v>123</v>
      </c>
      <c r="E5" s="87" t="s">
        <v>127</v>
      </c>
      <c r="F5" s="87" t="s">
        <v>122</v>
      </c>
      <c r="G5" s="89" t="s">
        <v>121</v>
      </c>
      <c r="H5" s="87" t="s">
        <v>129</v>
      </c>
      <c r="I5" s="87" t="s">
        <v>120</v>
      </c>
      <c r="J5" s="89" t="s">
        <v>119</v>
      </c>
      <c r="K5" s="87" t="s">
        <v>118</v>
      </c>
      <c r="L5" s="87" t="s">
        <v>117</v>
      </c>
      <c r="M5" s="87" t="s">
        <v>116</v>
      </c>
      <c r="N5" s="87" t="s">
        <v>115</v>
      </c>
      <c r="O5" s="42"/>
      <c r="P5" s="87" t="s">
        <v>125</v>
      </c>
      <c r="Q5" s="93" t="s">
        <v>114</v>
      </c>
      <c r="R5" s="94"/>
      <c r="S5" s="95"/>
      <c r="T5" s="41"/>
      <c r="U5" s="41"/>
      <c r="V5" s="40" t="s">
        <v>113</v>
      </c>
      <c r="W5" s="39" t="s">
        <v>112</v>
      </c>
      <c r="X5" s="38"/>
      <c r="Y5" s="38"/>
      <c r="Z5" s="38"/>
      <c r="AB5" s="91" t="s">
        <v>111</v>
      </c>
    </row>
    <row r="6" spans="2:29" ht="135.75" customHeight="1" x14ac:dyDescent="0.3">
      <c r="B6" s="84"/>
      <c r="C6" s="84"/>
      <c r="D6" s="86"/>
      <c r="E6" s="88"/>
      <c r="F6" s="88"/>
      <c r="G6" s="90"/>
      <c r="H6" s="88"/>
      <c r="I6" s="88"/>
      <c r="J6" s="90"/>
      <c r="K6" s="88"/>
      <c r="L6" s="88"/>
      <c r="M6" s="88"/>
      <c r="N6" s="88"/>
      <c r="O6" s="37" t="s">
        <v>110</v>
      </c>
      <c r="P6" s="88"/>
      <c r="Q6" s="36" t="s">
        <v>109</v>
      </c>
      <c r="R6" s="35" t="s">
        <v>108</v>
      </c>
      <c r="S6" s="35" t="s">
        <v>107</v>
      </c>
      <c r="T6" s="35" t="s">
        <v>106</v>
      </c>
      <c r="U6" s="35" t="s">
        <v>105</v>
      </c>
      <c r="V6" s="34" t="s">
        <v>104</v>
      </c>
      <c r="W6" s="34" t="s">
        <v>103</v>
      </c>
      <c r="X6" s="33" t="s">
        <v>102</v>
      </c>
      <c r="Y6" s="33" t="s">
        <v>101</v>
      </c>
      <c r="Z6" s="33" t="s">
        <v>100</v>
      </c>
      <c r="AB6" s="92" t="s">
        <v>99</v>
      </c>
    </row>
    <row r="7" spans="2:29" s="12" customFormat="1" ht="15" customHeight="1" x14ac:dyDescent="0.3">
      <c r="B7" s="56">
        <v>3110</v>
      </c>
      <c r="C7" s="57" t="s">
        <v>98</v>
      </c>
      <c r="D7" s="57" t="s">
        <v>97</v>
      </c>
      <c r="E7" s="30">
        <f t="shared" ref="E7:E31" ca="1" si="0">IF(F7="",G7+SUMIF($F$7:$G$59,B7,$G$7:$G$59),0)</f>
        <v>920032</v>
      </c>
      <c r="F7" s="58"/>
      <c r="G7" s="30">
        <f>[1]Přehled!Z5+H7</f>
        <v>920032</v>
      </c>
      <c r="H7" s="30">
        <v>0</v>
      </c>
      <c r="I7" s="30"/>
      <c r="J7" s="30">
        <f>[1]Přehled!X5</f>
        <v>0</v>
      </c>
      <c r="K7" s="30"/>
      <c r="L7" s="30">
        <f t="shared" ref="L7:L23" si="1">K7</f>
        <v>0</v>
      </c>
      <c r="M7" s="30">
        <f t="shared" ref="M7:M38" si="2">N7-K7</f>
        <v>0</v>
      </c>
      <c r="N7" s="30"/>
      <c r="O7" s="30">
        <f t="shared" ref="O7:O38" si="3">I7+J7+L7+M7</f>
        <v>0</v>
      </c>
      <c r="P7" s="30">
        <v>0</v>
      </c>
      <c r="Q7" s="30">
        <f>'[2]3110'!C11</f>
        <v>0</v>
      </c>
      <c r="R7" s="30">
        <f>'[2]3110'!D11</f>
        <v>0</v>
      </c>
      <c r="S7" s="30">
        <f>'[2]3110'!F11</f>
        <v>0</v>
      </c>
      <c r="T7" s="30">
        <f>'[2]3110'!G11</f>
        <v>0</v>
      </c>
      <c r="U7" s="30">
        <f>'[2]3110'!H11</f>
        <v>0</v>
      </c>
      <c r="V7" s="30">
        <v>0</v>
      </c>
      <c r="W7" s="30">
        <f t="shared" ref="W7:W38" ca="1" si="4">E7-V7</f>
        <v>920032</v>
      </c>
      <c r="X7" s="30">
        <f t="shared" ref="X7:X38" si="5">O7-S7</f>
        <v>0</v>
      </c>
      <c r="Y7" s="30">
        <f t="shared" ref="Y7:Y38" si="6">P7-T7</f>
        <v>0</v>
      </c>
      <c r="Z7" s="30">
        <f t="shared" ref="Z7:Z38" ca="1" si="7">E7-U7-V7</f>
        <v>920032</v>
      </c>
      <c r="AA7" s="14"/>
      <c r="AB7" s="22">
        <f t="shared" ref="AB7:AB40" si="8">IF(X7&gt;0,J7+K7+X7-L7,J7+K7-L7)</f>
        <v>0</v>
      </c>
    </row>
    <row r="8" spans="2:29" s="12" customFormat="1" ht="15" customHeight="1" x14ac:dyDescent="0.3">
      <c r="B8" s="56">
        <v>3111</v>
      </c>
      <c r="C8" s="59" t="s">
        <v>96</v>
      </c>
      <c r="D8" s="59" t="s">
        <v>95</v>
      </c>
      <c r="E8" s="23">
        <f t="shared" ca="1" si="0"/>
        <v>13804033.66</v>
      </c>
      <c r="F8" s="60"/>
      <c r="G8" s="23">
        <f>13368795.16+H8</f>
        <v>13804033.66</v>
      </c>
      <c r="H8" s="23">
        <v>435238.5</v>
      </c>
      <c r="I8" s="23"/>
      <c r="J8" s="23">
        <f>[1]Přehled!X6</f>
        <v>0</v>
      </c>
      <c r="K8" s="23">
        <v>172919</v>
      </c>
      <c r="L8" s="23">
        <f t="shared" si="1"/>
        <v>172919</v>
      </c>
      <c r="M8" s="25">
        <f t="shared" si="2"/>
        <v>0</v>
      </c>
      <c r="N8" s="23">
        <v>172919</v>
      </c>
      <c r="O8" s="23">
        <f t="shared" si="3"/>
        <v>172919</v>
      </c>
      <c r="P8" s="23">
        <v>0</v>
      </c>
      <c r="Q8" s="23">
        <f>'[2]3111 Mat. analýza'!C12</f>
        <v>971910</v>
      </c>
      <c r="R8" s="23">
        <f>'[2]3111 Mat. analýza'!D12</f>
        <v>0</v>
      </c>
      <c r="S8" s="23">
        <f>'[2]3111 Mat. analýza'!F12</f>
        <v>0</v>
      </c>
      <c r="T8" s="23">
        <f>'[2]3111 Mat. analýza'!G12</f>
        <v>0</v>
      </c>
      <c r="U8" s="23">
        <f>'[2]3111 Mat. analýza'!H12</f>
        <v>0</v>
      </c>
      <c r="V8" s="23">
        <v>0</v>
      </c>
      <c r="W8" s="23">
        <f t="shared" ca="1" si="4"/>
        <v>13804033.66</v>
      </c>
      <c r="X8" s="23">
        <f t="shared" si="5"/>
        <v>172919</v>
      </c>
      <c r="Y8" s="23">
        <f t="shared" si="6"/>
        <v>0</v>
      </c>
      <c r="Z8" s="23">
        <f ca="1">E8-U8-V8</f>
        <v>13804033.66</v>
      </c>
      <c r="AA8" s="81"/>
      <c r="AB8" s="24">
        <f t="shared" si="8"/>
        <v>172919</v>
      </c>
    </row>
    <row r="9" spans="2:29" s="12" customFormat="1" ht="15" customHeight="1" x14ac:dyDescent="0.3">
      <c r="B9" s="56">
        <v>3112</v>
      </c>
      <c r="C9" s="59" t="s">
        <v>94</v>
      </c>
      <c r="D9" s="59" t="s">
        <v>93</v>
      </c>
      <c r="E9" s="23">
        <f t="shared" ca="1" si="0"/>
        <v>10016176.85</v>
      </c>
      <c r="F9" s="60"/>
      <c r="G9" s="23">
        <f>[1]Přehled!Z7+H9</f>
        <v>10016176.85</v>
      </c>
      <c r="H9" s="23">
        <v>0</v>
      </c>
      <c r="I9" s="23"/>
      <c r="J9" s="23">
        <f>[1]Přehled!X7</f>
        <v>53041</v>
      </c>
      <c r="K9" s="23">
        <v>15309</v>
      </c>
      <c r="L9" s="23">
        <f t="shared" si="1"/>
        <v>15309</v>
      </c>
      <c r="M9" s="25">
        <f t="shared" si="2"/>
        <v>0</v>
      </c>
      <c r="N9" s="23">
        <v>15309</v>
      </c>
      <c r="O9" s="23">
        <f t="shared" si="3"/>
        <v>68350</v>
      </c>
      <c r="P9" s="23">
        <v>0</v>
      </c>
      <c r="Q9" s="23">
        <f>'[2]3112'!C11</f>
        <v>1071238</v>
      </c>
      <c r="R9" s="23">
        <f>'[2]3112'!D11</f>
        <v>0</v>
      </c>
      <c r="S9" s="23">
        <f>'[2]3112'!F11</f>
        <v>0</v>
      </c>
      <c r="T9" s="23">
        <f>'[2]3112'!G11</f>
        <v>0</v>
      </c>
      <c r="U9" s="23">
        <f>'[2]3112'!H11</f>
        <v>0</v>
      </c>
      <c r="V9" s="23">
        <v>0</v>
      </c>
      <c r="W9" s="23">
        <f t="shared" ca="1" si="4"/>
        <v>10016176.85</v>
      </c>
      <c r="X9" s="23">
        <f t="shared" si="5"/>
        <v>68350</v>
      </c>
      <c r="Y9" s="23">
        <f t="shared" si="6"/>
        <v>0</v>
      </c>
      <c r="Z9" s="23">
        <f t="shared" ca="1" si="7"/>
        <v>10016176.85</v>
      </c>
      <c r="AA9" s="14"/>
      <c r="AB9" s="24">
        <f t="shared" si="8"/>
        <v>121391</v>
      </c>
    </row>
    <row r="10" spans="2:29" s="12" customFormat="1" ht="15" customHeight="1" x14ac:dyDescent="0.3">
      <c r="B10" s="56">
        <v>3113</v>
      </c>
      <c r="C10" s="59" t="s">
        <v>92</v>
      </c>
      <c r="D10" s="59" t="s">
        <v>91</v>
      </c>
      <c r="E10" s="23">
        <f t="shared" ca="1" si="0"/>
        <v>7580066.2599999998</v>
      </c>
      <c r="F10" s="60"/>
      <c r="G10" s="23">
        <f>[1]Přehled!Z8+H10</f>
        <v>7580066.2599999998</v>
      </c>
      <c r="H10" s="23">
        <v>549507.87</v>
      </c>
      <c r="I10" s="23"/>
      <c r="J10" s="23">
        <f>[1]Přehled!X8</f>
        <v>6734</v>
      </c>
      <c r="K10" s="23">
        <v>139727</v>
      </c>
      <c r="L10" s="23">
        <f t="shared" si="1"/>
        <v>139727</v>
      </c>
      <c r="M10" s="25">
        <f t="shared" si="2"/>
        <v>0</v>
      </c>
      <c r="N10" s="23">
        <v>139727</v>
      </c>
      <c r="O10" s="23">
        <f t="shared" si="3"/>
        <v>146461</v>
      </c>
      <c r="P10" s="23">
        <v>0</v>
      </c>
      <c r="Q10" s="23">
        <f>'[2]3113 Informatika'!C12</f>
        <v>737170</v>
      </c>
      <c r="R10" s="23">
        <f>'[2]3113 Informatika'!D12</f>
        <v>0</v>
      </c>
      <c r="S10" s="23">
        <f>'[2]3113 Informatika'!F12</f>
        <v>0</v>
      </c>
      <c r="T10" s="23">
        <f>'[2]3113 Informatika'!G12</f>
        <v>0</v>
      </c>
      <c r="U10" s="23">
        <f>'[2]3113 Informatika'!H12</f>
        <v>0</v>
      </c>
      <c r="V10" s="23">
        <v>0</v>
      </c>
      <c r="W10" s="23">
        <f t="shared" ca="1" si="4"/>
        <v>7580066.2599999998</v>
      </c>
      <c r="X10" s="23">
        <f t="shared" si="5"/>
        <v>146461</v>
      </c>
      <c r="Y10" s="23">
        <f t="shared" si="6"/>
        <v>0</v>
      </c>
      <c r="Z10" s="23">
        <f t="shared" ca="1" si="7"/>
        <v>7580066.2599999998</v>
      </c>
      <c r="AA10" s="14"/>
      <c r="AB10" s="24">
        <f t="shared" si="8"/>
        <v>153195</v>
      </c>
    </row>
    <row r="11" spans="2:29" s="12" customFormat="1" ht="15" customHeight="1" x14ac:dyDescent="0.3">
      <c r="B11" s="56">
        <v>3120</v>
      </c>
      <c r="C11" s="57" t="s">
        <v>90</v>
      </c>
      <c r="D11" s="57" t="s">
        <v>89</v>
      </c>
      <c r="E11" s="30">
        <f t="shared" ca="1" si="0"/>
        <v>1554624</v>
      </c>
      <c r="F11" s="58"/>
      <c r="G11" s="30">
        <f>[1]Přehled!Z9+H11</f>
        <v>1554624</v>
      </c>
      <c r="H11" s="30">
        <v>0</v>
      </c>
      <c r="I11" s="30"/>
      <c r="J11" s="30">
        <f>[1]Přehled!X9</f>
        <v>0</v>
      </c>
      <c r="K11" s="30">
        <v>0</v>
      </c>
      <c r="L11" s="30">
        <f t="shared" si="1"/>
        <v>0</v>
      </c>
      <c r="M11" s="30">
        <f t="shared" si="2"/>
        <v>0</v>
      </c>
      <c r="N11" s="30">
        <v>0</v>
      </c>
      <c r="O11" s="30">
        <f t="shared" si="3"/>
        <v>0</v>
      </c>
      <c r="P11" s="30">
        <v>0</v>
      </c>
      <c r="Q11" s="30">
        <f>'[2]3120'!C24</f>
        <v>0</v>
      </c>
      <c r="R11" s="30">
        <f>'[2]3120'!D24</f>
        <v>0</v>
      </c>
      <c r="S11" s="30">
        <f>'[2]3120'!F24</f>
        <v>0</v>
      </c>
      <c r="T11" s="30">
        <f>'[2]3120'!G24</f>
        <v>0</v>
      </c>
      <c r="U11" s="30">
        <f>'[2]3120'!H24</f>
        <v>0</v>
      </c>
      <c r="V11" s="30">
        <v>0</v>
      </c>
      <c r="W11" s="30">
        <f t="shared" ca="1" si="4"/>
        <v>1554624</v>
      </c>
      <c r="X11" s="30">
        <f t="shared" si="5"/>
        <v>0</v>
      </c>
      <c r="Y11" s="30">
        <f t="shared" si="6"/>
        <v>0</v>
      </c>
      <c r="Z11" s="30">
        <f t="shared" ca="1" si="7"/>
        <v>1554624</v>
      </c>
      <c r="AA11" s="14"/>
      <c r="AB11" s="22">
        <f t="shared" si="8"/>
        <v>0</v>
      </c>
    </row>
    <row r="12" spans="2:29" s="12" customFormat="1" ht="15" customHeight="1" x14ac:dyDescent="0.3">
      <c r="B12" s="56">
        <v>3122</v>
      </c>
      <c r="C12" s="59" t="s">
        <v>88</v>
      </c>
      <c r="D12" s="61" t="s">
        <v>87</v>
      </c>
      <c r="E12" s="23">
        <f t="shared" ca="1" si="0"/>
        <v>5129882.59</v>
      </c>
      <c r="F12" s="60"/>
      <c r="G12" s="23">
        <f>[1]Přehled!Z10+H12</f>
        <v>5129882.59</v>
      </c>
      <c r="H12" s="23">
        <v>7853.96</v>
      </c>
      <c r="I12" s="23"/>
      <c r="J12" s="23">
        <f>[1]Přehled!X10</f>
        <v>-10096.070000000007</v>
      </c>
      <c r="K12" s="23">
        <v>247428</v>
      </c>
      <c r="L12" s="23">
        <f t="shared" si="1"/>
        <v>247428</v>
      </c>
      <c r="M12" s="25">
        <f t="shared" si="2"/>
        <v>0</v>
      </c>
      <c r="N12" s="23">
        <v>247428</v>
      </c>
      <c r="O12" s="23">
        <f t="shared" si="3"/>
        <v>237331.93</v>
      </c>
      <c r="P12" s="23">
        <v>0</v>
      </c>
      <c r="Q12" s="23">
        <f>'[2]3122 Experiment. Fyzika'!C46</f>
        <v>2838238</v>
      </c>
      <c r="R12" s="23">
        <f>'[2]3122 Experiment. Fyzika'!D46</f>
        <v>1269755.3</v>
      </c>
      <c r="S12" s="23">
        <f>'[2]3122 Experiment. Fyzika'!F46</f>
        <v>0</v>
      </c>
      <c r="T12" s="23">
        <f>'[2]3122 Experiment. Fyzika'!G46</f>
        <v>0</v>
      </c>
      <c r="U12" s="23">
        <f>'[2]3122 Experiment. Fyzika'!H46</f>
        <v>54299.69999999999</v>
      </c>
      <c r="V12" s="23">
        <v>0</v>
      </c>
      <c r="W12" s="23">
        <f t="shared" ca="1" si="4"/>
        <v>5129882.59</v>
      </c>
      <c r="X12" s="23">
        <f t="shared" si="5"/>
        <v>237331.93</v>
      </c>
      <c r="Y12" s="23">
        <f t="shared" si="6"/>
        <v>0</v>
      </c>
      <c r="Z12" s="23">
        <f t="shared" ca="1" si="7"/>
        <v>5075582.8899999997</v>
      </c>
      <c r="AA12" s="14"/>
      <c r="AB12" s="24">
        <f t="shared" si="8"/>
        <v>227235.86</v>
      </c>
    </row>
    <row r="13" spans="2:29" s="12" customFormat="1" ht="15" customHeight="1" x14ac:dyDescent="0.3">
      <c r="B13" s="56">
        <v>3123</v>
      </c>
      <c r="C13" s="59" t="s">
        <v>86</v>
      </c>
      <c r="D13" s="59" t="s">
        <v>85</v>
      </c>
      <c r="E13" s="23">
        <f t="shared" ca="1" si="0"/>
        <v>11364927.550000004</v>
      </c>
      <c r="F13" s="60"/>
      <c r="G13" s="23">
        <f>[1]Přehled!Z11+H13</f>
        <v>11364927.550000004</v>
      </c>
      <c r="H13" s="23">
        <v>2561599.87</v>
      </c>
      <c r="I13" s="23"/>
      <c r="J13" s="23">
        <f>[1]Přehled!X11</f>
        <v>-286037.40000000008</v>
      </c>
      <c r="K13" s="23">
        <v>1044750</v>
      </c>
      <c r="L13" s="23">
        <f t="shared" si="1"/>
        <v>1044750</v>
      </c>
      <c r="M13" s="25">
        <f t="shared" si="2"/>
        <v>0</v>
      </c>
      <c r="N13" s="23">
        <v>1044750</v>
      </c>
      <c r="O13" s="23">
        <f t="shared" si="3"/>
        <v>758712.59999999986</v>
      </c>
      <c r="P13" s="23">
        <v>500000</v>
      </c>
      <c r="Q13" s="23">
        <f>'[2]3123 Optika'!C40</f>
        <v>5454277</v>
      </c>
      <c r="R13" s="23">
        <f>'[2]3123 Optika'!D40</f>
        <v>881364.25</v>
      </c>
      <c r="S13" s="25">
        <f>'[2]3123 Optika'!F40</f>
        <v>63549.16</v>
      </c>
      <c r="T13" s="25">
        <f>'[2]3123 Optika'!G40</f>
        <v>0</v>
      </c>
      <c r="U13" s="25">
        <f>'[2]3123 Optika'!H40</f>
        <v>2591.9999999999995</v>
      </c>
      <c r="V13" s="25">
        <v>0</v>
      </c>
      <c r="W13" s="25">
        <f t="shared" ca="1" si="4"/>
        <v>11364927.550000004</v>
      </c>
      <c r="X13" s="25">
        <f t="shared" si="5"/>
        <v>695163.43999999983</v>
      </c>
      <c r="Y13" s="25">
        <f t="shared" si="6"/>
        <v>500000</v>
      </c>
      <c r="Z13" s="25">
        <f t="shared" ca="1" si="7"/>
        <v>11362335.550000004</v>
      </c>
      <c r="AA13" s="14"/>
      <c r="AB13" s="24">
        <f t="shared" si="8"/>
        <v>409126.03999999957</v>
      </c>
    </row>
    <row r="14" spans="2:29" s="12" customFormat="1" ht="15" customHeight="1" x14ac:dyDescent="0.3">
      <c r="B14" s="56">
        <v>3125</v>
      </c>
      <c r="C14" s="59" t="s">
        <v>84</v>
      </c>
      <c r="D14" s="59" t="s">
        <v>83</v>
      </c>
      <c r="E14" s="23">
        <f t="shared" ca="1" si="0"/>
        <v>4265774.5500000007</v>
      </c>
      <c r="F14" s="60"/>
      <c r="G14" s="23">
        <f>[1]Přehled!Z12+H14</f>
        <v>4265774.5500000007</v>
      </c>
      <c r="H14" s="23">
        <v>378747.19</v>
      </c>
      <c r="I14" s="23"/>
      <c r="J14" s="23">
        <f>[1]Přehled!X12</f>
        <v>73356.160000000003</v>
      </c>
      <c r="K14" s="23">
        <v>111967</v>
      </c>
      <c r="L14" s="23">
        <f t="shared" si="1"/>
        <v>111967</v>
      </c>
      <c r="M14" s="25">
        <f t="shared" si="2"/>
        <v>0</v>
      </c>
      <c r="N14" s="23">
        <v>111967</v>
      </c>
      <c r="O14" s="23">
        <f t="shared" si="3"/>
        <v>185323.16</v>
      </c>
      <c r="P14" s="23">
        <v>0</v>
      </c>
      <c r="Q14" s="23">
        <f>'[2]3125 SLO'!C14</f>
        <v>0</v>
      </c>
      <c r="R14" s="23">
        <f>'[2]3125 SLO'!D14</f>
        <v>0</v>
      </c>
      <c r="S14" s="25">
        <f>'[2]3125 SLO'!F14</f>
        <v>0</v>
      </c>
      <c r="T14" s="25">
        <f>'[2]3125 SLO'!G14</f>
        <v>0</v>
      </c>
      <c r="U14" s="25">
        <f>'[2]3125 SLO'!H14</f>
        <v>102562</v>
      </c>
      <c r="V14" s="25">
        <v>0</v>
      </c>
      <c r="W14" s="25">
        <f t="shared" ca="1" si="4"/>
        <v>4265774.5500000007</v>
      </c>
      <c r="X14" s="25">
        <f t="shared" si="5"/>
        <v>185323.16</v>
      </c>
      <c r="Y14" s="25">
        <f t="shared" si="6"/>
        <v>0</v>
      </c>
      <c r="Z14" s="25">
        <f t="shared" ca="1" si="7"/>
        <v>4163212.5500000007</v>
      </c>
      <c r="AA14" s="14"/>
      <c r="AB14" s="24">
        <f t="shared" si="8"/>
        <v>258679.32</v>
      </c>
    </row>
    <row r="15" spans="2:29" s="12" customFormat="1" ht="15" customHeight="1" x14ac:dyDescent="0.3">
      <c r="B15" s="56">
        <v>3127</v>
      </c>
      <c r="C15" s="59" t="s">
        <v>82</v>
      </c>
      <c r="D15" s="61" t="s">
        <v>81</v>
      </c>
      <c r="E15" s="23">
        <f t="shared" ca="1" si="0"/>
        <v>1601949.3600000006</v>
      </c>
      <c r="F15" s="60"/>
      <c r="G15" s="23">
        <f>[1]Přehled!Z13+H15</f>
        <v>1601949.3600000006</v>
      </c>
      <c r="H15" s="23">
        <v>0</v>
      </c>
      <c r="I15" s="23"/>
      <c r="J15" s="23">
        <f>[1]Přehled!X13</f>
        <v>59011.130000000005</v>
      </c>
      <c r="K15" s="23">
        <v>62599</v>
      </c>
      <c r="L15" s="23">
        <f t="shared" si="1"/>
        <v>62599</v>
      </c>
      <c r="M15" s="25">
        <f t="shared" si="2"/>
        <v>0</v>
      </c>
      <c r="N15" s="23">
        <v>62599</v>
      </c>
      <c r="O15" s="23">
        <f t="shared" si="3"/>
        <v>121610.13</v>
      </c>
      <c r="P15" s="23">
        <v>0</v>
      </c>
      <c r="Q15" s="23">
        <f>'[2]3127 Biofyzika'!C34</f>
        <v>1141000</v>
      </c>
      <c r="R15" s="23">
        <f>'[2]3127 Biofyzika'!D34</f>
        <v>413399.5</v>
      </c>
      <c r="S15" s="23">
        <f>'[2]3127 Biofyzika'!F34</f>
        <v>0</v>
      </c>
      <c r="T15" s="23">
        <f>'[2]3127 Biofyzika'!G34</f>
        <v>0</v>
      </c>
      <c r="U15" s="23">
        <f>'[2]3127 Biofyzika'!H34</f>
        <v>59481.599999999999</v>
      </c>
      <c r="V15" s="23">
        <v>0</v>
      </c>
      <c r="W15" s="23">
        <f t="shared" ca="1" si="4"/>
        <v>1601949.3600000006</v>
      </c>
      <c r="X15" s="23">
        <f t="shared" si="5"/>
        <v>121610.13</v>
      </c>
      <c r="Y15" s="23">
        <f t="shared" si="6"/>
        <v>0</v>
      </c>
      <c r="Z15" s="23">
        <f t="shared" ca="1" si="7"/>
        <v>1542467.7600000005</v>
      </c>
      <c r="AA15" s="14"/>
      <c r="AB15" s="24">
        <f t="shared" si="8"/>
        <v>180621.26</v>
      </c>
    </row>
    <row r="16" spans="2:29" s="12" customFormat="1" ht="15" customHeight="1" x14ac:dyDescent="0.3">
      <c r="B16" s="56">
        <v>3130</v>
      </c>
      <c r="C16" s="57" t="s">
        <v>80</v>
      </c>
      <c r="D16" s="57" t="s">
        <v>79</v>
      </c>
      <c r="E16" s="30">
        <f t="shared" ca="1" si="0"/>
        <v>631397.54999999993</v>
      </c>
      <c r="F16" s="58"/>
      <c r="G16" s="30">
        <f>[1]Přehled!Z14+H16</f>
        <v>631397.54999999993</v>
      </c>
      <c r="H16" s="30">
        <v>0</v>
      </c>
      <c r="I16" s="30"/>
      <c r="J16" s="30">
        <f>[1]Přehled!X14</f>
        <v>0</v>
      </c>
      <c r="K16" s="30">
        <v>0</v>
      </c>
      <c r="L16" s="30">
        <f t="shared" si="1"/>
        <v>0</v>
      </c>
      <c r="M16" s="30">
        <f t="shared" si="2"/>
        <v>0</v>
      </c>
      <c r="N16" s="30">
        <v>0</v>
      </c>
      <c r="O16" s="30">
        <f t="shared" si="3"/>
        <v>0</v>
      </c>
      <c r="P16" s="30">
        <v>0</v>
      </c>
      <c r="Q16" s="30">
        <f>'[2]3130'!C11</f>
        <v>0</v>
      </c>
      <c r="R16" s="30">
        <f>'[2]3130'!D11</f>
        <v>0</v>
      </c>
      <c r="S16" s="30">
        <f>'[2]3130'!F11</f>
        <v>0</v>
      </c>
      <c r="T16" s="30">
        <f>'[2]3130'!G11</f>
        <v>0</v>
      </c>
      <c r="U16" s="30">
        <f>'[2]3130'!H11</f>
        <v>0</v>
      </c>
      <c r="V16" s="30">
        <v>0</v>
      </c>
      <c r="W16" s="30">
        <f t="shared" ca="1" si="4"/>
        <v>631397.54999999993</v>
      </c>
      <c r="X16" s="30">
        <f t="shared" si="5"/>
        <v>0</v>
      </c>
      <c r="Y16" s="30">
        <f t="shared" si="6"/>
        <v>0</v>
      </c>
      <c r="Z16" s="30">
        <f t="shared" ca="1" si="7"/>
        <v>631397.54999999993</v>
      </c>
      <c r="AA16" s="14"/>
      <c r="AB16" s="22">
        <f t="shared" si="8"/>
        <v>0</v>
      </c>
    </row>
    <row r="17" spans="2:28" s="12" customFormat="1" ht="15" customHeight="1" x14ac:dyDescent="0.3">
      <c r="B17" s="56">
        <v>3131</v>
      </c>
      <c r="C17" s="59" t="s">
        <v>78</v>
      </c>
      <c r="D17" s="59" t="s">
        <v>77</v>
      </c>
      <c r="E17" s="25">
        <f t="shared" ca="1" si="0"/>
        <v>3886471.62</v>
      </c>
      <c r="F17" s="60"/>
      <c r="G17" s="25">
        <f>[1]Přehled!Z15+H17</f>
        <v>3886471.62</v>
      </c>
      <c r="H17" s="23">
        <v>0</v>
      </c>
      <c r="I17" s="23"/>
      <c r="J17" s="25">
        <f>[1]Přehled!X15</f>
        <v>1022454.5000000001</v>
      </c>
      <c r="K17" s="25">
        <v>881335</v>
      </c>
      <c r="L17" s="25">
        <f t="shared" si="1"/>
        <v>881335</v>
      </c>
      <c r="M17" s="25">
        <f t="shared" si="2"/>
        <v>0</v>
      </c>
      <c r="N17" s="25">
        <v>881335</v>
      </c>
      <c r="O17" s="25">
        <f t="shared" si="3"/>
        <v>1903789.5</v>
      </c>
      <c r="P17" s="23">
        <v>0</v>
      </c>
      <c r="Q17" s="23">
        <f>'[2]3131 Anorganická chem.'!C12</f>
        <v>1358080</v>
      </c>
      <c r="R17" s="23">
        <f>'[2]3131 Anorganická chem.'!D12</f>
        <v>113437.5</v>
      </c>
      <c r="S17" s="23">
        <f>'[2]3131 Anorganická chem.'!F12</f>
        <v>0</v>
      </c>
      <c r="T17" s="23">
        <f>'[2]3131 Anorganická chem.'!G12</f>
        <v>0</v>
      </c>
      <c r="U17" s="23">
        <f>'[2]3131 Anorganická chem.'!H12</f>
        <v>0</v>
      </c>
      <c r="V17" s="23">
        <v>0</v>
      </c>
      <c r="W17" s="23">
        <f t="shared" ca="1" si="4"/>
        <v>3886471.62</v>
      </c>
      <c r="X17" s="23">
        <f t="shared" si="5"/>
        <v>1903789.5</v>
      </c>
      <c r="Y17" s="23">
        <f t="shared" si="6"/>
        <v>0</v>
      </c>
      <c r="Z17" s="23">
        <f t="shared" ca="1" si="7"/>
        <v>3886471.62</v>
      </c>
      <c r="AA17" s="14"/>
      <c r="AB17" s="24">
        <f t="shared" si="8"/>
        <v>2926244</v>
      </c>
    </row>
    <row r="18" spans="2:28" s="12" customFormat="1" ht="15" customHeight="1" x14ac:dyDescent="0.3">
      <c r="B18" s="56">
        <v>3132</v>
      </c>
      <c r="C18" s="59" t="s">
        <v>76</v>
      </c>
      <c r="D18" s="59" t="s">
        <v>28</v>
      </c>
      <c r="E18" s="23">
        <f t="shared" ca="1" si="0"/>
        <v>2690603.3200000003</v>
      </c>
      <c r="F18" s="60"/>
      <c r="G18" s="23">
        <f>[1]Přehled!Z16+H18</f>
        <v>2690603.3200000003</v>
      </c>
      <c r="H18" s="23">
        <v>1450600.75</v>
      </c>
      <c r="I18" s="23"/>
      <c r="J18" s="23">
        <f>[1]Přehled!X16</f>
        <v>2758678.33</v>
      </c>
      <c r="K18" s="23">
        <v>1458062</v>
      </c>
      <c r="L18" s="23">
        <f t="shared" si="1"/>
        <v>1458062</v>
      </c>
      <c r="M18" s="25">
        <f t="shared" si="2"/>
        <v>0</v>
      </c>
      <c r="N18" s="23">
        <v>1458062</v>
      </c>
      <c r="O18" s="23">
        <f t="shared" si="3"/>
        <v>4216740.33</v>
      </c>
      <c r="P18" s="23">
        <v>0</v>
      </c>
      <c r="Q18" s="23">
        <f>'[2]3132 Fyzikální chem.'!C32</f>
        <v>4088238</v>
      </c>
      <c r="R18" s="23">
        <f>'[2]3132 Fyzikální chem.'!D32</f>
        <v>2649320</v>
      </c>
      <c r="S18" s="23">
        <f>'[2]3132 Fyzikální chem.'!F32</f>
        <v>0</v>
      </c>
      <c r="T18" s="23">
        <f>'[2]3132 Fyzikální chem.'!G32</f>
        <v>0</v>
      </c>
      <c r="U18" s="23">
        <f>'[2]3132 Fyzikální chem.'!H32</f>
        <v>151605.11000000004</v>
      </c>
      <c r="V18" s="23">
        <v>0</v>
      </c>
      <c r="W18" s="23">
        <f t="shared" ca="1" si="4"/>
        <v>2690603.3200000003</v>
      </c>
      <c r="X18" s="23">
        <f t="shared" si="5"/>
        <v>4216740.33</v>
      </c>
      <c r="Y18" s="23">
        <f t="shared" si="6"/>
        <v>0</v>
      </c>
      <c r="Z18" s="23">
        <f t="shared" ca="1" si="7"/>
        <v>2538998.2100000004</v>
      </c>
      <c r="AA18" s="14"/>
      <c r="AB18" s="24">
        <f t="shared" si="8"/>
        <v>6975418.6600000001</v>
      </c>
    </row>
    <row r="19" spans="2:28" s="12" customFormat="1" ht="15" customHeight="1" x14ac:dyDescent="0.3">
      <c r="B19" s="56">
        <v>3133</v>
      </c>
      <c r="C19" s="59" t="s">
        <v>75</v>
      </c>
      <c r="D19" s="59" t="s">
        <v>20</v>
      </c>
      <c r="E19" s="23">
        <f t="shared" ca="1" si="0"/>
        <v>6186696.71</v>
      </c>
      <c r="F19" s="60"/>
      <c r="G19" s="23">
        <f>[1]Přehled!Z17+H19</f>
        <v>6186696.71</v>
      </c>
      <c r="H19" s="23">
        <v>1023934.89</v>
      </c>
      <c r="I19" s="23"/>
      <c r="J19" s="23">
        <f>[1]Přehled!X17</f>
        <v>305996.19</v>
      </c>
      <c r="K19" s="23">
        <v>207517</v>
      </c>
      <c r="L19" s="23">
        <f t="shared" si="1"/>
        <v>207517</v>
      </c>
      <c r="M19" s="25">
        <f t="shared" si="2"/>
        <v>0</v>
      </c>
      <c r="N19" s="23">
        <v>207517</v>
      </c>
      <c r="O19" s="23">
        <f t="shared" si="3"/>
        <v>513513.19</v>
      </c>
      <c r="P19" s="23">
        <v>0</v>
      </c>
      <c r="Q19" s="23">
        <f>'[2]3133 Analytická chem.'!C23</f>
        <v>2131382</v>
      </c>
      <c r="R19" s="23">
        <f>'[2]3133 Analytická chem.'!D23</f>
        <v>685575.5</v>
      </c>
      <c r="S19" s="23">
        <f>'[2]3133 Analytická chem.'!F23</f>
        <v>0</v>
      </c>
      <c r="T19" s="23">
        <f>'[2]3133 Analytická chem.'!G23</f>
        <v>0</v>
      </c>
      <c r="U19" s="23">
        <f>'[2]3133 Analytická chem.'!H23</f>
        <v>0</v>
      </c>
      <c r="V19" s="23">
        <v>0</v>
      </c>
      <c r="W19" s="23">
        <f t="shared" ca="1" si="4"/>
        <v>6186696.71</v>
      </c>
      <c r="X19" s="23">
        <f t="shared" si="5"/>
        <v>513513.19</v>
      </c>
      <c r="Y19" s="23">
        <f t="shared" si="6"/>
        <v>0</v>
      </c>
      <c r="Z19" s="23">
        <f t="shared" ca="1" si="7"/>
        <v>6186696.71</v>
      </c>
      <c r="AA19" s="14"/>
      <c r="AB19" s="24">
        <f t="shared" si="8"/>
        <v>819509.38</v>
      </c>
    </row>
    <row r="20" spans="2:28" s="12" customFormat="1" ht="15" customHeight="1" x14ac:dyDescent="0.3">
      <c r="B20" s="56">
        <v>3134</v>
      </c>
      <c r="C20" s="59" t="s">
        <v>74</v>
      </c>
      <c r="D20" s="59" t="s">
        <v>73</v>
      </c>
      <c r="E20" s="23">
        <f t="shared" ca="1" si="0"/>
        <v>501426.31000000029</v>
      </c>
      <c r="F20" s="60"/>
      <c r="G20" s="23">
        <f>[1]Přehled!Z18+H20</f>
        <v>501426.31000000029</v>
      </c>
      <c r="H20" s="23">
        <v>0</v>
      </c>
      <c r="I20" s="23"/>
      <c r="J20" s="23">
        <f>[1]Přehled!X18</f>
        <v>776720.60000000009</v>
      </c>
      <c r="K20" s="23">
        <v>719032.01</v>
      </c>
      <c r="L20" s="23">
        <f t="shared" si="1"/>
        <v>719032.01</v>
      </c>
      <c r="M20" s="25">
        <f t="shared" si="2"/>
        <v>0</v>
      </c>
      <c r="N20" s="23">
        <v>719032.01</v>
      </c>
      <c r="O20" s="23">
        <f t="shared" si="3"/>
        <v>1495752.61</v>
      </c>
      <c r="P20" s="23">
        <v>0</v>
      </c>
      <c r="Q20" s="23">
        <f>'[2]3134 Organická chem.'!C15</f>
        <v>0</v>
      </c>
      <c r="R20" s="23">
        <f>'[2]3134 Organická chem.'!D15</f>
        <v>0</v>
      </c>
      <c r="S20" s="25">
        <f>'[2]3134 Organická chem.'!F15</f>
        <v>0</v>
      </c>
      <c r="T20" s="25">
        <f>'[2]3134 Organická chem.'!G15</f>
        <v>0</v>
      </c>
      <c r="U20" s="25">
        <f>'[2]3134 Organická chem.'!H15</f>
        <v>0</v>
      </c>
      <c r="V20" s="25">
        <v>0</v>
      </c>
      <c r="W20" s="25">
        <f t="shared" ca="1" si="4"/>
        <v>501426.31000000029</v>
      </c>
      <c r="X20" s="25">
        <f t="shared" si="5"/>
        <v>1495752.61</v>
      </c>
      <c r="Y20" s="25">
        <f t="shared" si="6"/>
        <v>0</v>
      </c>
      <c r="Z20" s="25">
        <f t="shared" ca="1" si="7"/>
        <v>501426.31000000029</v>
      </c>
      <c r="AA20" s="14"/>
      <c r="AB20" s="24">
        <f t="shared" si="8"/>
        <v>2272473.21</v>
      </c>
    </row>
    <row r="21" spans="2:28" s="12" customFormat="1" ht="15" customHeight="1" x14ac:dyDescent="0.3">
      <c r="B21" s="56">
        <v>3135</v>
      </c>
      <c r="C21" s="59" t="s">
        <v>72</v>
      </c>
      <c r="D21" s="59" t="s">
        <v>71</v>
      </c>
      <c r="E21" s="23">
        <f t="shared" ca="1" si="0"/>
        <v>1577790.68</v>
      </c>
      <c r="F21" s="60"/>
      <c r="G21" s="23">
        <f>[1]Přehled!Z19+H21</f>
        <v>1577790.68</v>
      </c>
      <c r="H21" s="23">
        <v>171990.44</v>
      </c>
      <c r="I21" s="23"/>
      <c r="J21" s="23">
        <f>[1]Přehled!X19</f>
        <v>427017.65</v>
      </c>
      <c r="K21" s="23">
        <v>685259</v>
      </c>
      <c r="L21" s="23">
        <f t="shared" si="1"/>
        <v>685259</v>
      </c>
      <c r="M21" s="25">
        <f t="shared" si="2"/>
        <v>0</v>
      </c>
      <c r="N21" s="23">
        <v>685259</v>
      </c>
      <c r="O21" s="23">
        <f t="shared" si="3"/>
        <v>1112276.6499999999</v>
      </c>
      <c r="P21" s="23">
        <v>0</v>
      </c>
      <c r="Q21" s="23">
        <f>'[2]3135 Biochemie'!C22</f>
        <v>903600</v>
      </c>
      <c r="R21" s="23">
        <f>'[2]3135 Biochemie'!D13</f>
        <v>535425</v>
      </c>
      <c r="S21" s="25">
        <f>'[2]3135 Biochemie'!F22</f>
        <v>0</v>
      </c>
      <c r="T21" s="25">
        <f>'[2]3135 Biochemie'!G22</f>
        <v>0</v>
      </c>
      <c r="U21" s="25">
        <f>'[2]3135 Biochemie'!H22</f>
        <v>117113.84000000003</v>
      </c>
      <c r="V21" s="25">
        <v>0</v>
      </c>
      <c r="W21" s="25">
        <f t="shared" ca="1" si="4"/>
        <v>1577790.68</v>
      </c>
      <c r="X21" s="25">
        <f t="shared" si="5"/>
        <v>1112276.6499999999</v>
      </c>
      <c r="Y21" s="25">
        <f t="shared" si="6"/>
        <v>0</v>
      </c>
      <c r="Z21" s="25">
        <f t="shared" ca="1" si="7"/>
        <v>1460676.8399999999</v>
      </c>
      <c r="AA21" s="14"/>
      <c r="AB21" s="24">
        <f t="shared" si="8"/>
        <v>1539294.2999999998</v>
      </c>
    </row>
    <row r="22" spans="2:28" s="12" customFormat="1" ht="15" customHeight="1" x14ac:dyDescent="0.3">
      <c r="B22" s="56">
        <v>3140</v>
      </c>
      <c r="C22" s="57" t="s">
        <v>70</v>
      </c>
      <c r="D22" s="57" t="s">
        <v>69</v>
      </c>
      <c r="E22" s="30">
        <f t="shared" ca="1" si="0"/>
        <v>177000</v>
      </c>
      <c r="F22" s="58"/>
      <c r="G22" s="30">
        <f>[1]Přehled!Z20+H22</f>
        <v>177000</v>
      </c>
      <c r="H22" s="30">
        <v>0</v>
      </c>
      <c r="I22" s="30"/>
      <c r="J22" s="30">
        <f>[1]Přehled!X20</f>
        <v>0</v>
      </c>
      <c r="K22" s="30">
        <v>0</v>
      </c>
      <c r="L22" s="30">
        <f t="shared" si="1"/>
        <v>0</v>
      </c>
      <c r="M22" s="30">
        <f t="shared" si="2"/>
        <v>0</v>
      </c>
      <c r="N22" s="30">
        <v>0</v>
      </c>
      <c r="O22" s="30">
        <f t="shared" si="3"/>
        <v>0</v>
      </c>
      <c r="P22" s="30">
        <v>0</v>
      </c>
      <c r="Q22" s="30">
        <f>'[2]3140'!C11</f>
        <v>0</v>
      </c>
      <c r="R22" s="30">
        <f>'[2]3140'!D11</f>
        <v>0</v>
      </c>
      <c r="S22" s="30">
        <f>'[2]3140'!F11</f>
        <v>0</v>
      </c>
      <c r="T22" s="30">
        <f>'[2]3140'!G11</f>
        <v>0</v>
      </c>
      <c r="U22" s="30">
        <f>'[2]3140'!H11</f>
        <v>0</v>
      </c>
      <c r="V22" s="30">
        <v>0</v>
      </c>
      <c r="W22" s="30">
        <f t="shared" ca="1" si="4"/>
        <v>177000</v>
      </c>
      <c r="X22" s="30">
        <f t="shared" si="5"/>
        <v>0</v>
      </c>
      <c r="Y22" s="30">
        <f t="shared" si="6"/>
        <v>0</v>
      </c>
      <c r="Z22" s="30">
        <f t="shared" ca="1" si="7"/>
        <v>177000</v>
      </c>
      <c r="AA22" s="14"/>
      <c r="AB22" s="22">
        <f t="shared" si="8"/>
        <v>0</v>
      </c>
    </row>
    <row r="23" spans="2:28" s="12" customFormat="1" ht="15" customHeight="1" x14ac:dyDescent="0.3">
      <c r="B23" s="56">
        <v>3141</v>
      </c>
      <c r="C23" s="59" t="s">
        <v>68</v>
      </c>
      <c r="D23" s="59" t="s">
        <v>67</v>
      </c>
      <c r="E23" s="23">
        <f t="shared" ca="1" si="0"/>
        <v>720618.33000000007</v>
      </c>
      <c r="F23" s="62"/>
      <c r="G23" s="23">
        <f>[1]Přehled!Z21+H23</f>
        <v>720618.33000000007</v>
      </c>
      <c r="H23" s="23">
        <v>275089.73</v>
      </c>
      <c r="I23" s="23"/>
      <c r="J23" s="23">
        <f>[1]Přehled!X21</f>
        <v>270420</v>
      </c>
      <c r="K23" s="23">
        <v>284750</v>
      </c>
      <c r="L23" s="23">
        <f t="shared" si="1"/>
        <v>284750</v>
      </c>
      <c r="M23" s="25">
        <f t="shared" si="2"/>
        <v>0</v>
      </c>
      <c r="N23" s="23">
        <v>284750</v>
      </c>
      <c r="O23" s="23">
        <f t="shared" si="3"/>
        <v>555170</v>
      </c>
      <c r="P23" s="23">
        <v>0</v>
      </c>
      <c r="Q23" s="23">
        <f>'[2]3141 Botanika'!C13</f>
        <v>436500</v>
      </c>
      <c r="R23" s="23">
        <f>'[2]3141 Botanika'!D13</f>
        <v>24018.5</v>
      </c>
      <c r="S23" s="23">
        <f>'[2]3141 Botanika'!F13</f>
        <v>0</v>
      </c>
      <c r="T23" s="23">
        <f>'[2]3141 Botanika'!G13</f>
        <v>0</v>
      </c>
      <c r="U23" s="23">
        <f>'[2]3141 Botanika'!H13</f>
        <v>0</v>
      </c>
      <c r="V23" s="23">
        <v>0</v>
      </c>
      <c r="W23" s="23">
        <f t="shared" ca="1" si="4"/>
        <v>720618.33000000007</v>
      </c>
      <c r="X23" s="23">
        <f t="shared" si="5"/>
        <v>555170</v>
      </c>
      <c r="Y23" s="23">
        <f t="shared" si="6"/>
        <v>0</v>
      </c>
      <c r="Z23" s="23">
        <f t="shared" ca="1" si="7"/>
        <v>720618.33000000007</v>
      </c>
      <c r="AA23" s="14"/>
      <c r="AB23" s="24">
        <f t="shared" si="8"/>
        <v>825590</v>
      </c>
    </row>
    <row r="24" spans="2:28" s="12" customFormat="1" ht="15" customHeight="1" x14ac:dyDescent="0.3">
      <c r="B24" s="56">
        <v>3142</v>
      </c>
      <c r="C24" s="59" t="s">
        <v>66</v>
      </c>
      <c r="D24" s="59" t="s">
        <v>65</v>
      </c>
      <c r="E24" s="23">
        <f t="shared" ca="1" si="0"/>
        <v>644490.54</v>
      </c>
      <c r="F24" s="62"/>
      <c r="G24" s="23">
        <f>[1]Přehled!Z22+H24</f>
        <v>644490.54</v>
      </c>
      <c r="H24" s="23">
        <v>644490.54</v>
      </c>
      <c r="I24" s="23"/>
      <c r="J24" s="23">
        <f>[1]Přehled!X22</f>
        <v>-264984.33000000007</v>
      </c>
      <c r="K24" s="23">
        <v>843608</v>
      </c>
      <c r="L24" s="23">
        <v>843608</v>
      </c>
      <c r="M24" s="25">
        <f t="shared" si="2"/>
        <v>0</v>
      </c>
      <c r="N24" s="23">
        <v>843608</v>
      </c>
      <c r="O24" s="23">
        <f t="shared" si="3"/>
        <v>578623.66999999993</v>
      </c>
      <c r="P24" s="23">
        <v>0</v>
      </c>
      <c r="Q24" s="23">
        <f>'[2]3142 LRR'!C15</f>
        <v>115000</v>
      </c>
      <c r="R24" s="23">
        <f>'[2]3142 LRR'!D15</f>
        <v>111338.15</v>
      </c>
      <c r="S24" s="23">
        <f>'[2]3142 LRR'!F15</f>
        <v>0</v>
      </c>
      <c r="T24" s="23">
        <f>'[2]3142 LRR'!G15</f>
        <v>0</v>
      </c>
      <c r="U24" s="23">
        <f>'[2]3142 LRR'!H15</f>
        <v>0</v>
      </c>
      <c r="V24" s="23">
        <v>0</v>
      </c>
      <c r="W24" s="23">
        <f t="shared" ca="1" si="4"/>
        <v>644490.54</v>
      </c>
      <c r="X24" s="23">
        <f t="shared" si="5"/>
        <v>578623.66999999993</v>
      </c>
      <c r="Y24" s="23">
        <f t="shared" si="6"/>
        <v>0</v>
      </c>
      <c r="Z24" s="23">
        <f t="shared" ca="1" si="7"/>
        <v>644490.54</v>
      </c>
      <c r="AA24" s="14"/>
      <c r="AB24" s="24">
        <f t="shared" si="8"/>
        <v>313639.33999999985</v>
      </c>
    </row>
    <row r="25" spans="2:28" s="12" customFormat="1" ht="15" customHeight="1" x14ac:dyDescent="0.3">
      <c r="B25" s="56">
        <v>3143</v>
      </c>
      <c r="C25" s="59" t="s">
        <v>64</v>
      </c>
      <c r="D25" s="59" t="s">
        <v>63</v>
      </c>
      <c r="E25" s="23">
        <f t="shared" ca="1" si="0"/>
        <v>3881070.59</v>
      </c>
      <c r="F25" s="62"/>
      <c r="G25" s="23">
        <f>[1]Přehled!Z23+H25</f>
        <v>3881070.59</v>
      </c>
      <c r="H25" s="23">
        <v>0</v>
      </c>
      <c r="I25" s="23"/>
      <c r="J25" s="23">
        <f>[1]Přehled!X23</f>
        <v>839333.81</v>
      </c>
      <c r="K25" s="23">
        <v>618842.01</v>
      </c>
      <c r="L25" s="23">
        <f t="shared" ref="L25:L34" si="9">K25</f>
        <v>618842.01</v>
      </c>
      <c r="M25" s="25">
        <f t="shared" si="2"/>
        <v>0</v>
      </c>
      <c r="N25" s="23">
        <v>618842.01</v>
      </c>
      <c r="O25" s="23">
        <f t="shared" si="3"/>
        <v>1458175.82</v>
      </c>
      <c r="P25" s="23">
        <v>0</v>
      </c>
      <c r="Q25" s="23">
        <f>'[2]3143 Zoologie'!C22</f>
        <v>240000</v>
      </c>
      <c r="R25" s="23">
        <f>'[2]3143 Zoologie'!D22</f>
        <v>117854</v>
      </c>
      <c r="S25" s="25">
        <f>'[2]3143 Zoologie'!F22</f>
        <v>0</v>
      </c>
      <c r="T25" s="25">
        <f>'[2]3143 Zoologie'!G22</f>
        <v>0</v>
      </c>
      <c r="U25" s="25">
        <f>'[2]3143 Zoologie'!H22</f>
        <v>0</v>
      </c>
      <c r="V25" s="25">
        <v>0</v>
      </c>
      <c r="W25" s="25">
        <f t="shared" ca="1" si="4"/>
        <v>3881070.59</v>
      </c>
      <c r="X25" s="25">
        <f t="shared" si="5"/>
        <v>1458175.82</v>
      </c>
      <c r="Y25" s="25">
        <f t="shared" si="6"/>
        <v>0</v>
      </c>
      <c r="Z25" s="25">
        <f t="shared" ca="1" si="7"/>
        <v>3881070.59</v>
      </c>
      <c r="AA25" s="14"/>
      <c r="AB25" s="24">
        <f t="shared" si="8"/>
        <v>2297509.63</v>
      </c>
    </row>
    <row r="26" spans="2:28" s="12" customFormat="1" ht="15" customHeight="1" x14ac:dyDescent="0.3">
      <c r="B26" s="56">
        <v>3144</v>
      </c>
      <c r="C26" s="59" t="s">
        <v>62</v>
      </c>
      <c r="D26" s="59" t="s">
        <v>61</v>
      </c>
      <c r="E26" s="23">
        <f t="shared" ca="1" si="0"/>
        <v>555148.06999999995</v>
      </c>
      <c r="F26" s="62"/>
      <c r="G26" s="23">
        <f>[1]Přehled!Z24+H26</f>
        <v>555148.06999999995</v>
      </c>
      <c r="H26" s="23">
        <v>438666.23</v>
      </c>
      <c r="I26" s="23"/>
      <c r="J26" s="23">
        <f>[1]Přehled!X24</f>
        <v>104254</v>
      </c>
      <c r="K26" s="23">
        <v>48557</v>
      </c>
      <c r="L26" s="23">
        <f t="shared" si="9"/>
        <v>48557</v>
      </c>
      <c r="M26" s="25">
        <f t="shared" si="2"/>
        <v>0</v>
      </c>
      <c r="N26" s="23">
        <v>48557</v>
      </c>
      <c r="O26" s="23">
        <f t="shared" si="3"/>
        <v>152811</v>
      </c>
      <c r="P26" s="23">
        <v>0</v>
      </c>
      <c r="Q26" s="23">
        <f>'[2]3144'!C18</f>
        <v>314800</v>
      </c>
      <c r="R26" s="23">
        <f>'[2]3144'!D18</f>
        <v>145926</v>
      </c>
      <c r="S26" s="25">
        <f>'[2]3144'!F18</f>
        <v>0</v>
      </c>
      <c r="T26" s="25">
        <f>'[2]3144'!G18</f>
        <v>0</v>
      </c>
      <c r="U26" s="25">
        <f>'[2]3144'!H18</f>
        <v>0</v>
      </c>
      <c r="V26" s="25">
        <v>0</v>
      </c>
      <c r="W26" s="25">
        <f t="shared" ca="1" si="4"/>
        <v>555148.06999999995</v>
      </c>
      <c r="X26" s="25">
        <f t="shared" si="5"/>
        <v>152811</v>
      </c>
      <c r="Y26" s="25">
        <f t="shared" si="6"/>
        <v>0</v>
      </c>
      <c r="Z26" s="25">
        <f t="shared" ca="1" si="7"/>
        <v>555148.06999999995</v>
      </c>
      <c r="AA26" s="14"/>
      <c r="AB26" s="24">
        <f t="shared" si="8"/>
        <v>257065</v>
      </c>
    </row>
    <row r="27" spans="2:28" s="12" customFormat="1" ht="15" customHeight="1" x14ac:dyDescent="0.3">
      <c r="B27" s="56">
        <v>3145</v>
      </c>
      <c r="C27" s="59" t="s">
        <v>60</v>
      </c>
      <c r="D27" s="59" t="s">
        <v>59</v>
      </c>
      <c r="E27" s="23">
        <f t="shared" ca="1" si="0"/>
        <v>5371698.2999999989</v>
      </c>
      <c r="F27" s="62"/>
      <c r="G27" s="23">
        <f>[1]Přehled!Z25+H27</f>
        <v>5371698.2999999989</v>
      </c>
      <c r="H27" s="23">
        <v>700956.61</v>
      </c>
      <c r="I27" s="23"/>
      <c r="J27" s="23">
        <f>[1]Přehled!X25</f>
        <v>227089.02000000019</v>
      </c>
      <c r="K27" s="23">
        <v>1745037.58</v>
      </c>
      <c r="L27" s="23">
        <f t="shared" si="9"/>
        <v>1745037.58</v>
      </c>
      <c r="M27" s="25">
        <f t="shared" si="2"/>
        <v>0</v>
      </c>
      <c r="N27" s="23">
        <v>1745037.58</v>
      </c>
      <c r="O27" s="23">
        <f t="shared" si="3"/>
        <v>1972126.6000000003</v>
      </c>
      <c r="P27" s="23">
        <v>0</v>
      </c>
      <c r="Q27" s="23">
        <f>'[2]3145 Buněčná biologie'!C14</f>
        <v>0</v>
      </c>
      <c r="R27" s="23">
        <f>'[2]3145 Buněčná biologie'!D14</f>
        <v>0</v>
      </c>
      <c r="S27" s="23">
        <f>'[2]3145 Buněčná biologie'!F14</f>
        <v>0</v>
      </c>
      <c r="T27" s="23">
        <f>'[2]3145 Buněčná biologie'!G14</f>
        <v>0</v>
      </c>
      <c r="U27" s="23">
        <f>'[2]3145 Buněčná biologie'!H14</f>
        <v>0</v>
      </c>
      <c r="V27" s="23">
        <v>0</v>
      </c>
      <c r="W27" s="23">
        <f t="shared" ca="1" si="4"/>
        <v>5371698.2999999989</v>
      </c>
      <c r="X27" s="23">
        <f t="shared" si="5"/>
        <v>1972126.6000000003</v>
      </c>
      <c r="Y27" s="23">
        <f t="shared" si="6"/>
        <v>0</v>
      </c>
      <c r="Z27" s="23">
        <f t="shared" ca="1" si="7"/>
        <v>5371698.2999999989</v>
      </c>
      <c r="AA27" s="14"/>
      <c r="AB27" s="24">
        <f t="shared" si="8"/>
        <v>2199215.6200000006</v>
      </c>
    </row>
    <row r="28" spans="2:28" s="12" customFormat="1" ht="15" customHeight="1" x14ac:dyDescent="0.3">
      <c r="B28" s="56">
        <v>3150</v>
      </c>
      <c r="C28" s="57" t="s">
        <v>58</v>
      </c>
      <c r="D28" s="57" t="s">
        <v>57</v>
      </c>
      <c r="E28" s="30">
        <f t="shared" ca="1" si="0"/>
        <v>0</v>
      </c>
      <c r="F28" s="58"/>
      <c r="G28" s="30">
        <f>[1]Přehled!Z26+H28</f>
        <v>0</v>
      </c>
      <c r="H28" s="30">
        <v>0</v>
      </c>
      <c r="I28" s="30"/>
      <c r="J28" s="30">
        <f>[1]Přehled!X26</f>
        <v>0</v>
      </c>
      <c r="K28" s="30">
        <v>0</v>
      </c>
      <c r="L28" s="30">
        <f t="shared" si="9"/>
        <v>0</v>
      </c>
      <c r="M28" s="30">
        <f t="shared" si="2"/>
        <v>0</v>
      </c>
      <c r="N28" s="30">
        <v>0</v>
      </c>
      <c r="O28" s="30">
        <f t="shared" si="3"/>
        <v>0</v>
      </c>
      <c r="P28" s="30">
        <v>0</v>
      </c>
      <c r="Q28" s="30">
        <f>'[2]3150'!C11</f>
        <v>0</v>
      </c>
      <c r="R28" s="30">
        <f>'[2]3150'!D11</f>
        <v>0</v>
      </c>
      <c r="S28" s="30">
        <f>'[2]3150'!F11</f>
        <v>0</v>
      </c>
      <c r="T28" s="30">
        <f>'[2]3150'!G11</f>
        <v>0</v>
      </c>
      <c r="U28" s="30">
        <f>'[2]3150'!H11</f>
        <v>0</v>
      </c>
      <c r="V28" s="30">
        <v>0</v>
      </c>
      <c r="W28" s="30">
        <f t="shared" ca="1" si="4"/>
        <v>0</v>
      </c>
      <c r="X28" s="30">
        <f t="shared" si="5"/>
        <v>0</v>
      </c>
      <c r="Y28" s="30">
        <f t="shared" si="6"/>
        <v>0</v>
      </c>
      <c r="Z28" s="30">
        <f t="shared" ca="1" si="7"/>
        <v>0</v>
      </c>
      <c r="AA28" s="14"/>
      <c r="AB28" s="22">
        <f t="shared" si="8"/>
        <v>0</v>
      </c>
    </row>
    <row r="29" spans="2:28" s="12" customFormat="1" ht="15" customHeight="1" x14ac:dyDescent="0.3">
      <c r="B29" s="56">
        <v>3151</v>
      </c>
      <c r="C29" s="59" t="s">
        <v>56</v>
      </c>
      <c r="D29" s="59" t="s">
        <v>55</v>
      </c>
      <c r="E29" s="23">
        <f t="shared" ca="1" si="0"/>
        <v>720941.5399999998</v>
      </c>
      <c r="F29" s="60"/>
      <c r="G29" s="23">
        <f>[1]Přehled!Z27+H29</f>
        <v>720941.5399999998</v>
      </c>
      <c r="H29" s="23">
        <v>73907.94</v>
      </c>
      <c r="I29" s="23"/>
      <c r="J29" s="23">
        <f>[1]Přehled!X27</f>
        <v>104201</v>
      </c>
      <c r="K29" s="23">
        <v>34733</v>
      </c>
      <c r="L29" s="23">
        <f t="shared" si="9"/>
        <v>34733</v>
      </c>
      <c r="M29" s="25">
        <f t="shared" si="2"/>
        <v>0</v>
      </c>
      <c r="N29" s="23">
        <v>34733</v>
      </c>
      <c r="O29" s="23">
        <f t="shared" si="3"/>
        <v>138934</v>
      </c>
      <c r="P29" s="23">
        <v>0</v>
      </c>
      <c r="Q29" s="23">
        <f>'[2]3151 Geografie'!C15</f>
        <v>0</v>
      </c>
      <c r="R29" s="23">
        <f>'[2]3151 Geografie'!D15</f>
        <v>0</v>
      </c>
      <c r="S29" s="23">
        <f>'[2]3151 Geografie'!F15</f>
        <v>0</v>
      </c>
      <c r="T29" s="23">
        <f>'[2]3151 Geografie'!G15</f>
        <v>0</v>
      </c>
      <c r="U29" s="23">
        <f>'[2]3151 Geografie'!H15</f>
        <v>0</v>
      </c>
      <c r="V29" s="23">
        <v>0</v>
      </c>
      <c r="W29" s="23">
        <f t="shared" ca="1" si="4"/>
        <v>720941.5399999998</v>
      </c>
      <c r="X29" s="23">
        <f t="shared" si="5"/>
        <v>138934</v>
      </c>
      <c r="Y29" s="23">
        <f t="shared" si="6"/>
        <v>0</v>
      </c>
      <c r="Z29" s="23">
        <f t="shared" ca="1" si="7"/>
        <v>720941.5399999998</v>
      </c>
      <c r="AA29" s="14"/>
      <c r="AB29" s="24">
        <f t="shared" si="8"/>
        <v>243135</v>
      </c>
    </row>
    <row r="30" spans="2:28" s="12" customFormat="1" ht="15" customHeight="1" x14ac:dyDescent="0.3">
      <c r="B30" s="56">
        <v>3152</v>
      </c>
      <c r="C30" s="59" t="s">
        <v>54</v>
      </c>
      <c r="D30" s="59" t="s">
        <v>53</v>
      </c>
      <c r="E30" s="23">
        <f t="shared" ca="1" si="0"/>
        <v>2090334.6100000003</v>
      </c>
      <c r="F30" s="60"/>
      <c r="G30" s="23">
        <f>[1]Přehled!Z28+H30</f>
        <v>2090334.6100000003</v>
      </c>
      <c r="H30" s="23">
        <v>0</v>
      </c>
      <c r="I30" s="23"/>
      <c r="J30" s="23">
        <f>[1]Přehled!X28</f>
        <v>0</v>
      </c>
      <c r="K30" s="23">
        <v>379073</v>
      </c>
      <c r="L30" s="23">
        <f t="shared" si="9"/>
        <v>379073</v>
      </c>
      <c r="M30" s="25">
        <f t="shared" si="2"/>
        <v>0</v>
      </c>
      <c r="N30" s="23">
        <v>379073</v>
      </c>
      <c r="O30" s="23">
        <f t="shared" si="3"/>
        <v>379073</v>
      </c>
      <c r="P30" s="23">
        <v>0</v>
      </c>
      <c r="Q30" s="23">
        <f>'[2]3152 Geologie'!C13</f>
        <v>1222320</v>
      </c>
      <c r="R30" s="23">
        <f>'[2]3152 Geologie'!D13</f>
        <v>86152.5</v>
      </c>
      <c r="S30" s="25">
        <f>'[2]3152 Geologie'!F13</f>
        <v>0</v>
      </c>
      <c r="T30" s="25">
        <f>'[2]3152 Geologie'!G13</f>
        <v>0</v>
      </c>
      <c r="U30" s="25">
        <f>'[2]3152 Geologie'!H13</f>
        <v>0</v>
      </c>
      <c r="V30" s="25">
        <v>0</v>
      </c>
      <c r="W30" s="25">
        <f t="shared" ca="1" si="4"/>
        <v>2090334.6100000003</v>
      </c>
      <c r="X30" s="25">
        <f t="shared" si="5"/>
        <v>379073</v>
      </c>
      <c r="Y30" s="25">
        <f t="shared" si="6"/>
        <v>0</v>
      </c>
      <c r="Z30" s="25">
        <f t="shared" ca="1" si="7"/>
        <v>2090334.6100000003</v>
      </c>
      <c r="AA30" s="14"/>
      <c r="AB30" s="24">
        <f t="shared" si="8"/>
        <v>379073</v>
      </c>
    </row>
    <row r="31" spans="2:28" s="12" customFormat="1" ht="15" customHeight="1" x14ac:dyDescent="0.3">
      <c r="B31" s="56">
        <v>3153</v>
      </c>
      <c r="C31" s="59" t="s">
        <v>52</v>
      </c>
      <c r="D31" s="59" t="s">
        <v>51</v>
      </c>
      <c r="E31" s="23">
        <f t="shared" ca="1" si="0"/>
        <v>1826737.0100000002</v>
      </c>
      <c r="F31" s="60"/>
      <c r="G31" s="23">
        <f>[1]Přehled!Z29+H31</f>
        <v>1826737.0100000002</v>
      </c>
      <c r="H31" s="23">
        <v>742802.77</v>
      </c>
      <c r="I31" s="23"/>
      <c r="J31" s="23">
        <f>[1]Přehled!X29</f>
        <v>17676</v>
      </c>
      <c r="K31" s="23">
        <v>16925</v>
      </c>
      <c r="L31" s="23">
        <f t="shared" si="9"/>
        <v>16925</v>
      </c>
      <c r="M31" s="25">
        <f t="shared" si="2"/>
        <v>0</v>
      </c>
      <c r="N31" s="23">
        <v>16925</v>
      </c>
      <c r="O31" s="23">
        <f t="shared" si="3"/>
        <v>34601</v>
      </c>
      <c r="P31" s="23">
        <v>0</v>
      </c>
      <c r="Q31" s="23">
        <f>'[2]3153 Geoinformatika'!C16</f>
        <v>135000</v>
      </c>
      <c r="R31" s="23">
        <f>'[2]3153 Geoinformatika'!D16</f>
        <v>133765.5</v>
      </c>
      <c r="S31" s="23">
        <f>'[2]3153 Geoinformatika'!F16</f>
        <v>0</v>
      </c>
      <c r="T31" s="23">
        <f>'[2]3153 Geoinformatika'!G16</f>
        <v>0</v>
      </c>
      <c r="U31" s="23">
        <f>'[2]3153 Geoinformatika'!H16</f>
        <v>0</v>
      </c>
      <c r="V31" s="23">
        <v>0</v>
      </c>
      <c r="W31" s="23">
        <f t="shared" ca="1" si="4"/>
        <v>1826737.0100000002</v>
      </c>
      <c r="X31" s="23">
        <f t="shared" si="5"/>
        <v>34601</v>
      </c>
      <c r="Y31" s="23">
        <f t="shared" si="6"/>
        <v>0</v>
      </c>
      <c r="Z31" s="23">
        <f t="shared" ca="1" si="7"/>
        <v>1826737.0100000002</v>
      </c>
      <c r="AA31" s="13"/>
      <c r="AB31" s="24">
        <f t="shared" si="8"/>
        <v>52277</v>
      </c>
    </row>
    <row r="32" spans="2:28" s="12" customFormat="1" ht="15" customHeight="1" x14ac:dyDescent="0.3">
      <c r="B32" s="56">
        <v>3154</v>
      </c>
      <c r="C32" s="59" t="s">
        <v>50</v>
      </c>
      <c r="D32" s="59" t="s">
        <v>49</v>
      </c>
      <c r="E32" s="23">
        <f ca="1">IF(F32="",G32+SUMIF($F$7:$G$59,B32,$G$7:$G$59),0)-509883.83</f>
        <v>64941.639999999956</v>
      </c>
      <c r="F32" s="60"/>
      <c r="G32" s="23">
        <f>[1]Přehled!Z30+H32</f>
        <v>574825.47</v>
      </c>
      <c r="H32" s="23">
        <v>482809.8</v>
      </c>
      <c r="I32" s="23"/>
      <c r="J32" s="23">
        <f>[1]Přehled!X30</f>
        <v>0</v>
      </c>
      <c r="K32" s="23">
        <v>0</v>
      </c>
      <c r="L32" s="23">
        <f t="shared" si="9"/>
        <v>0</v>
      </c>
      <c r="M32" s="25">
        <f t="shared" si="2"/>
        <v>0</v>
      </c>
      <c r="N32" s="23">
        <v>0</v>
      </c>
      <c r="O32" s="23">
        <f t="shared" si="3"/>
        <v>0</v>
      </c>
      <c r="P32" s="23">
        <v>0</v>
      </c>
      <c r="Q32" s="23">
        <f>'[2]3154 Rozvojová studia'!C13</f>
        <v>0</v>
      </c>
      <c r="R32" s="23">
        <f>'[2]3154 Rozvojová studia'!D13</f>
        <v>0</v>
      </c>
      <c r="S32" s="23">
        <f>'[2]3154 Rozvojová studia'!F13</f>
        <v>0</v>
      </c>
      <c r="T32" s="23">
        <f>'[2]3154 Rozvojová studia'!G13</f>
        <v>0</v>
      </c>
      <c r="U32" s="23">
        <f>'[2]3154 Rozvojová studia'!H13</f>
        <v>0</v>
      </c>
      <c r="V32" s="23">
        <v>0</v>
      </c>
      <c r="W32" s="23">
        <f t="shared" ca="1" si="4"/>
        <v>64941.639999999956</v>
      </c>
      <c r="X32" s="23">
        <f t="shared" si="5"/>
        <v>0</v>
      </c>
      <c r="Y32" s="23">
        <f t="shared" si="6"/>
        <v>0</v>
      </c>
      <c r="Z32" s="23">
        <f t="shared" ca="1" si="7"/>
        <v>64941.639999999956</v>
      </c>
      <c r="AA32" s="13"/>
      <c r="AB32" s="24">
        <f t="shared" si="8"/>
        <v>0</v>
      </c>
    </row>
    <row r="33" spans="2:28" s="12" customFormat="1" ht="15" customHeight="1" x14ac:dyDescent="0.3">
      <c r="B33" s="56">
        <v>3137</v>
      </c>
      <c r="C33" s="63" t="s">
        <v>48</v>
      </c>
      <c r="D33" s="63" t="s">
        <v>47</v>
      </c>
      <c r="E33" s="30">
        <f t="shared" ref="E33:E45" ca="1" si="10">IF(F33="",G33+SUMIF($F$7:$G$59,B33,$G$7:$G$59),0)</f>
        <v>256891.2900000001</v>
      </c>
      <c r="F33" s="58"/>
      <c r="G33" s="30">
        <f>[1]Přehled!Z31+H33</f>
        <v>256891.2900000001</v>
      </c>
      <c r="H33" s="30">
        <v>0</v>
      </c>
      <c r="I33" s="30"/>
      <c r="J33" s="30">
        <f>[1]Přehled!X31</f>
        <v>140036</v>
      </c>
      <c r="K33" s="30">
        <v>25000</v>
      </c>
      <c r="L33" s="30">
        <f t="shared" si="9"/>
        <v>25000</v>
      </c>
      <c r="M33" s="30">
        <f t="shared" si="2"/>
        <v>0</v>
      </c>
      <c r="N33" s="30">
        <v>25000</v>
      </c>
      <c r="O33" s="30">
        <f t="shared" si="3"/>
        <v>165036</v>
      </c>
      <c r="P33" s="30">
        <v>0</v>
      </c>
      <c r="Q33" s="30">
        <f>'[2]3137 CRH'!C11</f>
        <v>0</v>
      </c>
      <c r="R33" s="30">
        <f>'[2]3137 CRH'!D11</f>
        <v>0</v>
      </c>
      <c r="S33" s="30">
        <f>'[2]3137 CRH'!F11</f>
        <v>0</v>
      </c>
      <c r="T33" s="30">
        <f>'[2]3137 CRH'!G11</f>
        <v>0</v>
      </c>
      <c r="U33" s="30">
        <f>'[2]3137 CRH'!H11</f>
        <v>0</v>
      </c>
      <c r="V33" s="30">
        <v>0</v>
      </c>
      <c r="W33" s="30">
        <f t="shared" ca="1" si="4"/>
        <v>256891.2900000001</v>
      </c>
      <c r="X33" s="30">
        <f t="shared" si="5"/>
        <v>165036</v>
      </c>
      <c r="Y33" s="30">
        <f t="shared" si="6"/>
        <v>0</v>
      </c>
      <c r="Z33" s="30">
        <f t="shared" ca="1" si="7"/>
        <v>256891.2900000001</v>
      </c>
      <c r="AA33" s="13"/>
      <c r="AB33" s="22">
        <f t="shared" si="8"/>
        <v>305072</v>
      </c>
    </row>
    <row r="34" spans="2:28" s="12" customFormat="1" ht="15" customHeight="1" x14ac:dyDescent="0.3">
      <c r="B34" s="56">
        <v>3701</v>
      </c>
      <c r="C34" s="59" t="s">
        <v>46</v>
      </c>
      <c r="D34" s="59" t="s">
        <v>45</v>
      </c>
      <c r="E34" s="32">
        <f t="shared" ca="1" si="10"/>
        <v>687147.57999999984</v>
      </c>
      <c r="F34" s="64"/>
      <c r="G34" s="32">
        <f>[1]Přehled!Z32+H34</f>
        <v>687147.57999999984</v>
      </c>
      <c r="H34" s="32">
        <v>520339.11</v>
      </c>
      <c r="I34" s="32"/>
      <c r="J34" s="32">
        <f>[1]Přehled!X32</f>
        <v>35905.170000000013</v>
      </c>
      <c r="K34" s="32">
        <v>204831</v>
      </c>
      <c r="L34" s="32">
        <f t="shared" si="9"/>
        <v>204831</v>
      </c>
      <c r="M34" s="25">
        <f t="shared" si="2"/>
        <v>0</v>
      </c>
      <c r="N34" s="32">
        <v>204831</v>
      </c>
      <c r="O34" s="32">
        <f t="shared" si="3"/>
        <v>240736.17</v>
      </c>
      <c r="P34" s="32">
        <v>0</v>
      </c>
      <c r="Q34" s="25">
        <f>'[2]3701 CRH Biochem a proteiny'!C23</f>
        <v>408000</v>
      </c>
      <c r="R34" s="25">
        <f>'[2]3701 CRH Biochem a proteiny'!D23</f>
        <v>276506</v>
      </c>
      <c r="S34" s="25">
        <f>'[2]3701 CRH Biochem a proteiny'!F23</f>
        <v>0</v>
      </c>
      <c r="T34" s="25">
        <f>'[2]3701 CRH Biochem a proteiny'!G23</f>
        <v>0</v>
      </c>
      <c r="U34" s="25">
        <f>'[2]3701 CRH Biochem a proteiny'!H23</f>
        <v>20375.899999999998</v>
      </c>
      <c r="V34" s="25">
        <v>0</v>
      </c>
      <c r="W34" s="25">
        <f t="shared" ca="1" si="4"/>
        <v>687147.57999999984</v>
      </c>
      <c r="X34" s="25">
        <f t="shared" si="5"/>
        <v>240736.17</v>
      </c>
      <c r="Y34" s="25">
        <f t="shared" si="6"/>
        <v>0</v>
      </c>
      <c r="Z34" s="25">
        <f t="shared" ca="1" si="7"/>
        <v>666771.67999999982</v>
      </c>
      <c r="AA34" s="13"/>
      <c r="AB34" s="31">
        <f t="shared" si="8"/>
        <v>276641.34000000003</v>
      </c>
    </row>
    <row r="35" spans="2:28" s="12" customFormat="1" ht="15" customHeight="1" x14ac:dyDescent="0.3">
      <c r="B35" s="56">
        <v>3702</v>
      </c>
      <c r="C35" s="59" t="s">
        <v>44</v>
      </c>
      <c r="D35" s="59" t="s">
        <v>43</v>
      </c>
      <c r="E35" s="23">
        <f t="shared" ca="1" si="10"/>
        <v>1823356.2799999996</v>
      </c>
      <c r="F35" s="60"/>
      <c r="G35" s="23">
        <f>[1]Přehled!Z33+H35</f>
        <v>1823356.2799999996</v>
      </c>
      <c r="H35" s="23">
        <v>65691.22</v>
      </c>
      <c r="I35" s="23"/>
      <c r="J35" s="23">
        <f>[1]Přehled!X33</f>
        <v>1019184.9899999999</v>
      </c>
      <c r="K35" s="23">
        <v>1217868</v>
      </c>
      <c r="L35" s="23">
        <f>K35-1061960</f>
        <v>155908</v>
      </c>
      <c r="M35" s="25">
        <f t="shared" si="2"/>
        <v>0</v>
      </c>
      <c r="N35" s="23">
        <v>1217868</v>
      </c>
      <c r="O35" s="23">
        <f t="shared" si="3"/>
        <v>1175092.9899999998</v>
      </c>
      <c r="P35" s="23">
        <v>0</v>
      </c>
      <c r="Q35" s="23">
        <f>'[2]3702 CRH Bioenergetika'!C18</f>
        <v>3690000</v>
      </c>
      <c r="R35" s="23">
        <f>'[2]3702 CRH Bioenergetika'!D18</f>
        <v>3822459</v>
      </c>
      <c r="S35" s="25">
        <f>'[2]3702 CRH Bioenergetika'!F18</f>
        <v>0</v>
      </c>
      <c r="T35" s="25">
        <f>'[2]3702 CRH Bioenergetika'!G18</f>
        <v>0</v>
      </c>
      <c r="U35" s="25">
        <f>'[2]3702 CRH Bioenergetika'!H18</f>
        <v>244.35</v>
      </c>
      <c r="V35" s="25">
        <v>0</v>
      </c>
      <c r="W35" s="25">
        <f t="shared" ca="1" si="4"/>
        <v>1823356.2799999996</v>
      </c>
      <c r="X35" s="25">
        <f t="shared" si="5"/>
        <v>1175092.9899999998</v>
      </c>
      <c r="Y35" s="25">
        <f t="shared" si="6"/>
        <v>0</v>
      </c>
      <c r="Z35" s="25">
        <f t="shared" ca="1" si="7"/>
        <v>1823111.9299999995</v>
      </c>
      <c r="AA35" s="13"/>
      <c r="AB35" s="24">
        <f t="shared" si="8"/>
        <v>3256237.9799999995</v>
      </c>
    </row>
    <row r="36" spans="2:28" s="12" customFormat="1" ht="15" customHeight="1" x14ac:dyDescent="0.3">
      <c r="B36" s="56">
        <v>3703</v>
      </c>
      <c r="C36" s="59" t="s">
        <v>42</v>
      </c>
      <c r="D36" s="59" t="s">
        <v>41</v>
      </c>
      <c r="E36" s="23">
        <f t="shared" ca="1" si="10"/>
        <v>64783.900000000023</v>
      </c>
      <c r="F36" s="60"/>
      <c r="G36" s="23">
        <f>[1]Přehled!Z34+H36</f>
        <v>64783.900000000023</v>
      </c>
      <c r="H36" s="23">
        <v>0</v>
      </c>
      <c r="I36" s="23"/>
      <c r="J36" s="23">
        <f>[1]Přehled!X34</f>
        <v>-87852.500000000146</v>
      </c>
      <c r="K36" s="23">
        <v>886135</v>
      </c>
      <c r="L36" s="23">
        <f t="shared" ref="L36:L42" si="11">K36</f>
        <v>886135</v>
      </c>
      <c r="M36" s="25">
        <f t="shared" si="2"/>
        <v>0</v>
      </c>
      <c r="N36" s="23">
        <v>886135</v>
      </c>
      <c r="O36" s="23">
        <f t="shared" si="3"/>
        <v>798282.49999999988</v>
      </c>
      <c r="P36" s="23">
        <v>0</v>
      </c>
      <c r="Q36" s="23">
        <f>'[2]3703 CRH Biologie'!C19</f>
        <v>1556000</v>
      </c>
      <c r="R36" s="23">
        <f>'[2]3703 CRH Biologie'!D19</f>
        <v>515794</v>
      </c>
      <c r="S36" s="23">
        <f>'[2]3703 CRH Biologie'!F19</f>
        <v>0</v>
      </c>
      <c r="T36" s="23">
        <f>'[2]3703 CRH Biologie'!G19</f>
        <v>0</v>
      </c>
      <c r="U36" s="23">
        <f>'[2]3703 CRH Biologie'!H19</f>
        <v>538.20000000000005</v>
      </c>
      <c r="V36" s="23">
        <v>0</v>
      </c>
      <c r="W36" s="23">
        <f t="shared" ca="1" si="4"/>
        <v>64783.900000000023</v>
      </c>
      <c r="X36" s="23">
        <f t="shared" si="5"/>
        <v>798282.49999999988</v>
      </c>
      <c r="Y36" s="23">
        <f t="shared" si="6"/>
        <v>0</v>
      </c>
      <c r="Z36" s="23">
        <f t="shared" ca="1" si="7"/>
        <v>64245.700000000026</v>
      </c>
      <c r="AA36" s="13"/>
      <c r="AB36" s="24">
        <f t="shared" si="8"/>
        <v>710429.99999999977</v>
      </c>
    </row>
    <row r="37" spans="2:28" s="12" customFormat="1" ht="15" customHeight="1" x14ac:dyDescent="0.3">
      <c r="B37" s="56">
        <v>3704</v>
      </c>
      <c r="C37" s="59" t="s">
        <v>40</v>
      </c>
      <c r="D37" s="59" t="s">
        <v>39</v>
      </c>
      <c r="E37" s="23">
        <f t="shared" ca="1" si="10"/>
        <v>3699507.3</v>
      </c>
      <c r="F37" s="60"/>
      <c r="G37" s="23">
        <f>[1]Přehled!Z35+H37</f>
        <v>3699507.3</v>
      </c>
      <c r="H37" s="23">
        <v>1451237.93</v>
      </c>
      <c r="I37" s="23"/>
      <c r="J37" s="23">
        <f>[1]Přehled!X35</f>
        <v>906764.1</v>
      </c>
      <c r="K37" s="23">
        <v>502189</v>
      </c>
      <c r="L37" s="23">
        <f t="shared" si="11"/>
        <v>502189</v>
      </c>
      <c r="M37" s="25">
        <f t="shared" si="2"/>
        <v>0</v>
      </c>
      <c r="N37" s="23">
        <v>502189</v>
      </c>
      <c r="O37" s="23">
        <f t="shared" si="3"/>
        <v>1408953.1</v>
      </c>
      <c r="P37" s="23">
        <v>0</v>
      </c>
      <c r="Q37" s="23">
        <f>'[2]3704 CRH rostl. biotechnolog'!C17</f>
        <v>1695000</v>
      </c>
      <c r="R37" s="23">
        <f>'[2]3704 CRH rostl. biotechnolog'!D17</f>
        <v>222337.5</v>
      </c>
      <c r="S37" s="23">
        <f>'[2]3704 CRH rostl. biotechnolog'!F17</f>
        <v>0</v>
      </c>
      <c r="T37" s="23">
        <f>'[2]3704 CRH rostl. biotechnolog'!G17</f>
        <v>0</v>
      </c>
      <c r="U37" s="23">
        <f>'[2]3704 CRH rostl. biotechnolog'!H17</f>
        <v>0</v>
      </c>
      <c r="V37" s="23">
        <v>0</v>
      </c>
      <c r="W37" s="23">
        <f t="shared" ca="1" si="4"/>
        <v>3699507.3</v>
      </c>
      <c r="X37" s="23">
        <f t="shared" si="5"/>
        <v>1408953.1</v>
      </c>
      <c r="Y37" s="23">
        <f t="shared" si="6"/>
        <v>0</v>
      </c>
      <c r="Z37" s="23">
        <f t="shared" ca="1" si="7"/>
        <v>3699507.3</v>
      </c>
      <c r="AA37" s="13"/>
      <c r="AB37" s="24">
        <f t="shared" si="8"/>
        <v>2315717.2000000002</v>
      </c>
    </row>
    <row r="38" spans="2:28" s="12" customFormat="1" ht="15" customHeight="1" x14ac:dyDescent="0.3">
      <c r="B38" s="56">
        <v>3705</v>
      </c>
      <c r="C38" s="59" t="s">
        <v>38</v>
      </c>
      <c r="D38" s="59" t="s">
        <v>37</v>
      </c>
      <c r="E38" s="23">
        <f t="shared" ca="1" si="10"/>
        <v>927948.51</v>
      </c>
      <c r="F38" s="60"/>
      <c r="G38" s="23">
        <f>[1]Přehled!Z36+H38</f>
        <v>927948.51</v>
      </c>
      <c r="H38" s="23">
        <v>0</v>
      </c>
      <c r="I38" s="23"/>
      <c r="J38" s="23">
        <f>[1]Přehled!X36</f>
        <v>455526.21000000066</v>
      </c>
      <c r="K38" s="23">
        <v>1474854</v>
      </c>
      <c r="L38" s="23">
        <f t="shared" si="11"/>
        <v>1474854</v>
      </c>
      <c r="M38" s="25">
        <f t="shared" si="2"/>
        <v>0</v>
      </c>
      <c r="N38" s="23">
        <v>1474854</v>
      </c>
      <c r="O38" s="23">
        <f t="shared" si="3"/>
        <v>1930380.2100000007</v>
      </c>
      <c r="P38" s="23">
        <v>0</v>
      </c>
      <c r="Q38" s="23">
        <f>'[2]3705 CRH Buněčná biologie'!C15</f>
        <v>750000</v>
      </c>
      <c r="R38" s="23">
        <f>'[2]3705 CRH Buněčná biologie'!D15</f>
        <v>0</v>
      </c>
      <c r="S38" s="23">
        <f>'[2]3705 CRH Buněčná biologie'!F15</f>
        <v>0</v>
      </c>
      <c r="T38" s="23">
        <f>'[2]3705 CRH Buněčná biologie'!G15</f>
        <v>0</v>
      </c>
      <c r="U38" s="23">
        <f>'[2]3705 CRH Buněčná biologie'!H15</f>
        <v>0</v>
      </c>
      <c r="V38" s="23">
        <v>0</v>
      </c>
      <c r="W38" s="23">
        <f t="shared" ca="1" si="4"/>
        <v>927948.51</v>
      </c>
      <c r="X38" s="23">
        <f t="shared" si="5"/>
        <v>1930380.2100000007</v>
      </c>
      <c r="Y38" s="23">
        <f t="shared" si="6"/>
        <v>0</v>
      </c>
      <c r="Z38" s="23">
        <f t="shared" ca="1" si="7"/>
        <v>927948.51</v>
      </c>
      <c r="AA38" s="13"/>
      <c r="AB38" s="24">
        <f t="shared" si="8"/>
        <v>2385906.4200000013</v>
      </c>
    </row>
    <row r="39" spans="2:28" s="12" customFormat="1" ht="15.6" x14ac:dyDescent="0.3">
      <c r="B39" s="56">
        <v>3706</v>
      </c>
      <c r="C39" s="59" t="s">
        <v>36</v>
      </c>
      <c r="D39" s="59" t="s">
        <v>35</v>
      </c>
      <c r="E39" s="23">
        <f t="shared" ca="1" si="10"/>
        <v>61390.540000000008</v>
      </c>
      <c r="F39" s="60"/>
      <c r="G39" s="23">
        <f>[1]Přehled!Z37+H39</f>
        <v>61390.540000000008</v>
      </c>
      <c r="H39" s="23">
        <v>0</v>
      </c>
      <c r="I39" s="23"/>
      <c r="J39" s="23">
        <f>[1]Přehled!X37</f>
        <v>68753.990000000005</v>
      </c>
      <c r="K39" s="23">
        <v>59016</v>
      </c>
      <c r="L39" s="23">
        <f t="shared" si="11"/>
        <v>59016</v>
      </c>
      <c r="M39" s="25">
        <f t="shared" ref="M39:M59" si="12">N39-K39</f>
        <v>0</v>
      </c>
      <c r="N39" s="23">
        <v>59016</v>
      </c>
      <c r="O39" s="23">
        <f t="shared" ref="O39:O59" si="13">I39+J39+L39+M39</f>
        <v>127769.99</v>
      </c>
      <c r="P39" s="23">
        <v>0</v>
      </c>
      <c r="Q39" s="23">
        <f>'[2]3706 CRH_'!C12</f>
        <v>10000</v>
      </c>
      <c r="R39" s="23">
        <f>'[2]3706 CRH_'!D12</f>
        <v>9982.5</v>
      </c>
      <c r="S39" s="23">
        <f>'[2]3706 CRH_'!F12</f>
        <v>0</v>
      </c>
      <c r="T39" s="23">
        <f>'[2]3706 CRH_'!G12</f>
        <v>0</v>
      </c>
      <c r="U39" s="23">
        <f>'[2]3706 CRH_'!H12</f>
        <v>0</v>
      </c>
      <c r="V39" s="23">
        <v>0</v>
      </c>
      <c r="W39" s="23">
        <f t="shared" ref="W39:W59" ca="1" si="14">E39-V39</f>
        <v>61390.540000000008</v>
      </c>
      <c r="X39" s="23">
        <f t="shared" ref="X39:X59" si="15">O39-S39</f>
        <v>127769.99</v>
      </c>
      <c r="Y39" s="23">
        <f t="shared" ref="Y39:Y59" si="16">P39-T39</f>
        <v>0</v>
      </c>
      <c r="Z39" s="23">
        <f t="shared" ref="Z39:Z59" ca="1" si="17">E39-U39-V39</f>
        <v>61390.540000000008</v>
      </c>
      <c r="AA39" s="13"/>
      <c r="AB39" s="24">
        <f t="shared" si="8"/>
        <v>196523.98</v>
      </c>
    </row>
    <row r="40" spans="2:28" s="12" customFormat="1" ht="15.6" x14ac:dyDescent="0.3">
      <c r="B40" s="56">
        <v>3707</v>
      </c>
      <c r="C40" s="65" t="s">
        <v>34</v>
      </c>
      <c r="D40" s="59"/>
      <c r="E40" s="23">
        <f t="shared" ca="1" si="10"/>
        <v>0</v>
      </c>
      <c r="F40" s="60"/>
      <c r="G40" s="23">
        <f>[1]Přehled!Z38+H40</f>
        <v>0</v>
      </c>
      <c r="H40" s="23">
        <v>0</v>
      </c>
      <c r="I40" s="23"/>
      <c r="J40" s="23">
        <f>[1]Přehled!X38</f>
        <v>0</v>
      </c>
      <c r="K40" s="23">
        <v>0</v>
      </c>
      <c r="L40" s="23">
        <f t="shared" si="11"/>
        <v>0</v>
      </c>
      <c r="M40" s="25">
        <f t="shared" si="12"/>
        <v>0</v>
      </c>
      <c r="N40" s="23">
        <v>0</v>
      </c>
      <c r="O40" s="23">
        <f t="shared" si="13"/>
        <v>0</v>
      </c>
      <c r="P40" s="23">
        <v>0</v>
      </c>
      <c r="Q40" s="23">
        <f>'[2]3707 rezerva'!C12</f>
        <v>0</v>
      </c>
      <c r="R40" s="23">
        <f>'[2]3707 rezerva'!D12</f>
        <v>0</v>
      </c>
      <c r="S40" s="23">
        <f>'[2]3707 rezerva'!F12</f>
        <v>0</v>
      </c>
      <c r="T40" s="23">
        <f>'[2]3707 rezerva'!G12</f>
        <v>0</v>
      </c>
      <c r="U40" s="23">
        <f>'[2]3707 rezerva'!H12</f>
        <v>0</v>
      </c>
      <c r="V40" s="23">
        <v>0</v>
      </c>
      <c r="W40" s="23">
        <f t="shared" ca="1" si="14"/>
        <v>0</v>
      </c>
      <c r="X40" s="23">
        <f t="shared" si="15"/>
        <v>0</v>
      </c>
      <c r="Y40" s="23">
        <f t="shared" si="16"/>
        <v>0</v>
      </c>
      <c r="Z40" s="23">
        <f t="shared" ca="1" si="17"/>
        <v>0</v>
      </c>
      <c r="AA40" s="13"/>
      <c r="AB40" s="24">
        <f t="shared" si="8"/>
        <v>0</v>
      </c>
    </row>
    <row r="41" spans="2:28" s="12" customFormat="1" ht="15" customHeight="1" x14ac:dyDescent="0.3">
      <c r="B41" s="56">
        <v>3708</v>
      </c>
      <c r="C41" s="65" t="s">
        <v>34</v>
      </c>
      <c r="D41" s="66"/>
      <c r="E41" s="23">
        <f t="shared" ca="1" si="10"/>
        <v>0</v>
      </c>
      <c r="F41" s="66"/>
      <c r="G41" s="23">
        <f>[1]Přehled!Z39+H41</f>
        <v>0</v>
      </c>
      <c r="H41" s="66">
        <v>0</v>
      </c>
      <c r="I41" s="66"/>
      <c r="J41" s="23">
        <f>[1]Přehled!X39</f>
        <v>0</v>
      </c>
      <c r="K41" s="23">
        <v>0</v>
      </c>
      <c r="L41" s="23">
        <f t="shared" si="11"/>
        <v>0</v>
      </c>
      <c r="M41" s="25">
        <f t="shared" si="12"/>
        <v>0</v>
      </c>
      <c r="N41" s="23">
        <v>0</v>
      </c>
      <c r="O41" s="23">
        <f t="shared" si="13"/>
        <v>0</v>
      </c>
      <c r="P41" s="23">
        <v>0</v>
      </c>
      <c r="Q41" s="23">
        <f>'[2]3708 rezerva'!C12</f>
        <v>0</v>
      </c>
      <c r="R41" s="23">
        <f>'[2]3707 rezerva'!D13</f>
        <v>0</v>
      </c>
      <c r="S41" s="23">
        <f>'[2]3708 rezerva'!F12</f>
        <v>0</v>
      </c>
      <c r="T41" s="23">
        <f>'[2]3708 rezerva'!G12</f>
        <v>0</v>
      </c>
      <c r="U41" s="23">
        <f>'[2]3708 rezerva'!H12</f>
        <v>0</v>
      </c>
      <c r="V41" s="23">
        <v>0</v>
      </c>
      <c r="W41" s="23">
        <f t="shared" ca="1" si="14"/>
        <v>0</v>
      </c>
      <c r="X41" s="23">
        <f t="shared" si="15"/>
        <v>0</v>
      </c>
      <c r="Y41" s="23">
        <f t="shared" si="16"/>
        <v>0</v>
      </c>
      <c r="Z41" s="23">
        <f t="shared" ca="1" si="17"/>
        <v>0</v>
      </c>
      <c r="AA41" s="13"/>
      <c r="AB41" s="22">
        <f t="shared" ref="AB41:AB49" si="18">IF(X42&gt;0,J42+K42+X42-L42,J42+K42-L42)</f>
        <v>-1973151.1300000001</v>
      </c>
    </row>
    <row r="42" spans="2:28" s="12" customFormat="1" ht="15" customHeight="1" x14ac:dyDescent="0.3">
      <c r="B42" s="56">
        <v>3720</v>
      </c>
      <c r="C42" s="63" t="s">
        <v>33</v>
      </c>
      <c r="D42" s="63" t="s">
        <v>32</v>
      </c>
      <c r="E42" s="30">
        <f t="shared" ca="1" si="10"/>
        <v>6024652.1699999999</v>
      </c>
      <c r="F42" s="58"/>
      <c r="G42" s="30">
        <f>[1]Přehled!Z40+H42</f>
        <v>6024652.1699999999</v>
      </c>
      <c r="H42" s="30">
        <v>2714114.69</v>
      </c>
      <c r="I42" s="30">
        <v>1973151.13</v>
      </c>
      <c r="J42" s="30">
        <f>[1]Přehled!X40</f>
        <v>-1973151.1300000001</v>
      </c>
      <c r="K42" s="30">
        <v>0</v>
      </c>
      <c r="L42" s="30">
        <f t="shared" si="11"/>
        <v>0</v>
      </c>
      <c r="M42" s="30">
        <f t="shared" si="12"/>
        <v>0</v>
      </c>
      <c r="N42" s="30">
        <v>0</v>
      </c>
      <c r="O42" s="30">
        <f t="shared" si="13"/>
        <v>-2.3283064365386963E-10</v>
      </c>
      <c r="P42" s="30">
        <v>0</v>
      </c>
      <c r="Q42" s="30">
        <f>'[2]3720 RCPTM '!C17</f>
        <v>0</v>
      </c>
      <c r="R42" s="30">
        <f>'[2]3720 RCPTM '!D17</f>
        <v>0</v>
      </c>
      <c r="S42" s="30">
        <f>'[2]3720 RCPTM '!F17</f>
        <v>0</v>
      </c>
      <c r="T42" s="30">
        <f>'[2]3720 RCPTM '!G17</f>
        <v>0</v>
      </c>
      <c r="U42" s="30">
        <f>'[2]3720 RCPTM '!H17</f>
        <v>269.10000000000002</v>
      </c>
      <c r="V42" s="30">
        <v>0</v>
      </c>
      <c r="W42" s="30">
        <f t="shared" ca="1" si="14"/>
        <v>6024652.1699999999</v>
      </c>
      <c r="X42" s="30">
        <f t="shared" si="15"/>
        <v>-2.3283064365386963E-10</v>
      </c>
      <c r="Y42" s="30">
        <f t="shared" si="16"/>
        <v>0</v>
      </c>
      <c r="Z42" s="30">
        <f t="shared" ca="1" si="17"/>
        <v>6024383.0700000003</v>
      </c>
      <c r="AA42" s="13"/>
      <c r="AB42" s="24">
        <f t="shared" si="18"/>
        <v>2558409.9399999995</v>
      </c>
    </row>
    <row r="43" spans="2:28" s="12" customFormat="1" ht="15" customHeight="1" x14ac:dyDescent="0.3">
      <c r="B43" s="56">
        <v>3721</v>
      </c>
      <c r="C43" s="59" t="s">
        <v>31</v>
      </c>
      <c r="D43" s="59" t="s">
        <v>30</v>
      </c>
      <c r="E43" s="23">
        <f t="shared" ca="1" si="10"/>
        <v>1848406.4699999997</v>
      </c>
      <c r="F43" s="60"/>
      <c r="G43" s="23">
        <f>[1]Přehled!Z41+H43</f>
        <v>1848406.4699999997</v>
      </c>
      <c r="H43" s="23">
        <v>1548406.44</v>
      </c>
      <c r="I43" s="23"/>
      <c r="J43" s="23">
        <f>[1]Přehled!X41</f>
        <v>1120981.47</v>
      </c>
      <c r="K43" s="23">
        <v>316447</v>
      </c>
      <c r="L43" s="23">
        <f>K43+1061960</f>
        <v>1378407</v>
      </c>
      <c r="M43" s="25">
        <f t="shared" si="12"/>
        <v>0</v>
      </c>
      <c r="N43" s="23">
        <v>316447</v>
      </c>
      <c r="O43" s="23">
        <f t="shared" si="13"/>
        <v>2499388.4699999997</v>
      </c>
      <c r="P43" s="23">
        <v>2480500</v>
      </c>
      <c r="Q43" s="23">
        <f>'[2]3721 RCPTM'!C14</f>
        <v>7133000</v>
      </c>
      <c r="R43" s="23">
        <f>'[2]3721 RCPTM'!D14</f>
        <v>6302500</v>
      </c>
      <c r="S43" s="23">
        <f>'[2]3721 RCPTM'!F14</f>
        <v>0</v>
      </c>
      <c r="T43" s="23">
        <f>'[2]3721 RCPTM'!G14</f>
        <v>0</v>
      </c>
      <c r="U43" s="23">
        <f>'[2]3721 RCPTM'!H14</f>
        <v>269.10000000000002</v>
      </c>
      <c r="V43" s="23">
        <v>0</v>
      </c>
      <c r="W43" s="23">
        <f t="shared" ca="1" si="14"/>
        <v>1848406.4699999997</v>
      </c>
      <c r="X43" s="23">
        <f t="shared" si="15"/>
        <v>2499388.4699999997</v>
      </c>
      <c r="Y43" s="23">
        <f t="shared" si="16"/>
        <v>2480500</v>
      </c>
      <c r="Z43" s="23">
        <f t="shared" ca="1" si="17"/>
        <v>1848137.3699999996</v>
      </c>
      <c r="AA43" s="13"/>
      <c r="AB43" s="24">
        <f t="shared" si="18"/>
        <v>1560047.9000000004</v>
      </c>
    </row>
    <row r="44" spans="2:28" s="12" customFormat="1" ht="15" customHeight="1" x14ac:dyDescent="0.3">
      <c r="B44" s="56">
        <v>3722</v>
      </c>
      <c r="C44" s="59" t="s">
        <v>29</v>
      </c>
      <c r="D44" s="59" t="s">
        <v>28</v>
      </c>
      <c r="E44" s="23">
        <f t="shared" ca="1" si="10"/>
        <v>5492932.5099999998</v>
      </c>
      <c r="F44" s="60"/>
      <c r="G44" s="23">
        <f>[1]Přehled!Z42+H44</f>
        <v>5492932.5099999998</v>
      </c>
      <c r="H44" s="23">
        <v>2821351.7</v>
      </c>
      <c r="I44" s="23"/>
      <c r="J44" s="23">
        <f>[1]Přehled!X42</f>
        <v>-7145.8299999998417</v>
      </c>
      <c r="K44" s="23">
        <v>1574339.56</v>
      </c>
      <c r="L44" s="23">
        <f t="shared" ref="L44:L59" si="19">K44</f>
        <v>1574339.56</v>
      </c>
      <c r="M44" s="25">
        <f t="shared" si="12"/>
        <v>0</v>
      </c>
      <c r="N44" s="23">
        <v>1574339.56</v>
      </c>
      <c r="O44" s="23">
        <f t="shared" si="13"/>
        <v>1567193.7300000002</v>
      </c>
      <c r="P44" s="23">
        <v>8543465</v>
      </c>
      <c r="Q44" s="23">
        <f>'[2]3722 RCPTM uhlík'!C17</f>
        <v>16452955.5</v>
      </c>
      <c r="R44" s="23">
        <f>'[2]3722 RCPTM uhlík'!D17</f>
        <v>10917600</v>
      </c>
      <c r="S44" s="23">
        <f>'[2]3722 RCPTM uhlík'!F17</f>
        <v>0</v>
      </c>
      <c r="T44" s="23">
        <f>'[2]3722 RCPTM uhlík'!G17</f>
        <v>461541.22</v>
      </c>
      <c r="U44" s="23">
        <f>'[2]3722 RCPTM uhlík'!H17</f>
        <v>0</v>
      </c>
      <c r="V44" s="23">
        <v>0</v>
      </c>
      <c r="W44" s="23">
        <f t="shared" ca="1" si="14"/>
        <v>5492932.5099999998</v>
      </c>
      <c r="X44" s="23">
        <f t="shared" si="15"/>
        <v>1567193.7300000002</v>
      </c>
      <c r="Y44" s="23">
        <f t="shared" si="16"/>
        <v>8081923.7800000003</v>
      </c>
      <c r="Z44" s="23">
        <f t="shared" ca="1" si="17"/>
        <v>5492932.5099999998</v>
      </c>
      <c r="AA44" s="13"/>
      <c r="AB44" s="24">
        <f t="shared" si="18"/>
        <v>334127.99999999977</v>
      </c>
    </row>
    <row r="45" spans="2:28" s="12" customFormat="1" ht="15" customHeight="1" x14ac:dyDescent="0.3">
      <c r="B45" s="56">
        <v>3723</v>
      </c>
      <c r="C45" s="59" t="s">
        <v>27</v>
      </c>
      <c r="D45" s="59" t="s">
        <v>26</v>
      </c>
      <c r="E45" s="25">
        <f t="shared" ca="1" si="10"/>
        <v>4701690.32</v>
      </c>
      <c r="F45" s="60"/>
      <c r="G45" s="25">
        <f>[1]Přehled!Z43+H45</f>
        <v>4701690.32</v>
      </c>
      <c r="H45" s="23">
        <v>2337682.88</v>
      </c>
      <c r="I45" s="23"/>
      <c r="J45" s="25">
        <f>[1]Přehled!X43</f>
        <v>-130002.00000000012</v>
      </c>
      <c r="K45" s="25">
        <v>594132</v>
      </c>
      <c r="L45" s="25">
        <f t="shared" si="19"/>
        <v>594132</v>
      </c>
      <c r="M45" s="25">
        <f t="shared" si="12"/>
        <v>0</v>
      </c>
      <c r="N45" s="25">
        <v>594132</v>
      </c>
      <c r="O45" s="25">
        <f t="shared" si="13"/>
        <v>464129.99999999988</v>
      </c>
      <c r="P45" s="23">
        <v>0</v>
      </c>
      <c r="Q45" s="23">
        <f>'[2]3723 RCPTM komplexy'!C14</f>
        <v>168000</v>
      </c>
      <c r="R45" s="23">
        <f>'[2]3723 RCPTM komplexy'!D14</f>
        <v>0</v>
      </c>
      <c r="S45" s="25">
        <f>'[2]3723 RCPTM komplexy'!F14</f>
        <v>0</v>
      </c>
      <c r="T45" s="25">
        <f>'[2]3723 RCPTM komplexy'!G14</f>
        <v>0</v>
      </c>
      <c r="U45" s="25">
        <f>'[2]3723 RCPTM komplexy'!H14</f>
        <v>0</v>
      </c>
      <c r="V45" s="25">
        <v>0</v>
      </c>
      <c r="W45" s="25">
        <f t="shared" ca="1" si="14"/>
        <v>4701690.32</v>
      </c>
      <c r="X45" s="25">
        <f t="shared" si="15"/>
        <v>464129.99999999988</v>
      </c>
      <c r="Y45" s="25">
        <f t="shared" si="16"/>
        <v>0</v>
      </c>
      <c r="Z45" s="25">
        <f t="shared" ca="1" si="17"/>
        <v>4701690.32</v>
      </c>
      <c r="AA45" s="13"/>
      <c r="AB45" s="24">
        <f t="shared" si="18"/>
        <v>558249.04</v>
      </c>
    </row>
    <row r="46" spans="2:28" s="12" customFormat="1" ht="15" customHeight="1" x14ac:dyDescent="0.3">
      <c r="B46" s="56">
        <v>3724</v>
      </c>
      <c r="C46" s="59" t="s">
        <v>25</v>
      </c>
      <c r="D46" s="59" t="s">
        <v>24</v>
      </c>
      <c r="E46" s="23">
        <f ca="1">IF(F46="",G46+SUMIF($F$7:$G$59,B46,$G$7:$G$59),0)+509883.83</f>
        <v>11222782.5</v>
      </c>
      <c r="F46" s="60"/>
      <c r="G46" s="23">
        <f>[1]Přehled!Z44+H46</f>
        <v>10712898.67</v>
      </c>
      <c r="H46" s="23">
        <v>1111833.81</v>
      </c>
      <c r="I46" s="23"/>
      <c r="J46" s="23">
        <f>[1]Přehled!X44</f>
        <v>6129.0200000000186</v>
      </c>
      <c r="K46" s="23">
        <v>545991</v>
      </c>
      <c r="L46" s="23">
        <f t="shared" si="19"/>
        <v>545991</v>
      </c>
      <c r="M46" s="25">
        <f t="shared" si="12"/>
        <v>0</v>
      </c>
      <c r="N46" s="23">
        <v>545991</v>
      </c>
      <c r="O46" s="23">
        <f t="shared" si="13"/>
        <v>552120.02</v>
      </c>
      <c r="P46" s="23">
        <v>3018680</v>
      </c>
      <c r="Q46" s="23">
        <f>'[2]3724 RCPTM optika'!C24</f>
        <v>7969000</v>
      </c>
      <c r="R46" s="23">
        <f>'[2]3724 RCPTM optika'!D24</f>
        <v>2985080</v>
      </c>
      <c r="S46" s="23">
        <f>'[2]3724 RCPTM optika'!F24</f>
        <v>0</v>
      </c>
      <c r="T46" s="23">
        <f>'[2]3724 RCPTM optika'!G24</f>
        <v>0</v>
      </c>
      <c r="U46" s="23">
        <f>'[2]3724 RCPTM optika'!H24</f>
        <v>886295.14</v>
      </c>
      <c r="V46" s="23">
        <v>0</v>
      </c>
      <c r="W46" s="23">
        <f t="shared" ca="1" si="14"/>
        <v>11222782.5</v>
      </c>
      <c r="X46" s="23">
        <f t="shared" si="15"/>
        <v>552120.02</v>
      </c>
      <c r="Y46" s="23">
        <f t="shared" si="16"/>
        <v>3018680</v>
      </c>
      <c r="Z46" s="23">
        <f t="shared" ca="1" si="17"/>
        <v>10336487.359999999</v>
      </c>
      <c r="AA46" s="13"/>
      <c r="AB46" s="24">
        <f t="shared" si="18"/>
        <v>-257924</v>
      </c>
    </row>
    <row r="47" spans="2:28" s="12" customFormat="1" ht="15" customHeight="1" x14ac:dyDescent="0.3">
      <c r="B47" s="56">
        <v>3725</v>
      </c>
      <c r="C47" s="59" t="s">
        <v>23</v>
      </c>
      <c r="D47" s="59" t="s">
        <v>22</v>
      </c>
      <c r="E47" s="23">
        <f ca="1">IF(F47="",G47+SUMIF($F$7:$G$59,B47,$G$7:$G$59),0)-223381.58</f>
        <v>2627455.6399999997</v>
      </c>
      <c r="F47" s="60"/>
      <c r="G47" s="23">
        <f>[1]Přehled!Z45+H47</f>
        <v>2850837.2199999997</v>
      </c>
      <c r="H47" s="23">
        <v>1634516.75</v>
      </c>
      <c r="I47" s="23"/>
      <c r="J47" s="23">
        <f>[1]Přehled!X45</f>
        <v>-257924</v>
      </c>
      <c r="K47" s="23">
        <v>57223</v>
      </c>
      <c r="L47" s="23">
        <f t="shared" si="19"/>
        <v>57223</v>
      </c>
      <c r="M47" s="25">
        <f t="shared" si="12"/>
        <v>0</v>
      </c>
      <c r="N47" s="23">
        <v>57223</v>
      </c>
      <c r="O47" s="23">
        <f t="shared" si="13"/>
        <v>-200701</v>
      </c>
      <c r="P47" s="23">
        <v>2480500</v>
      </c>
      <c r="Q47" s="23">
        <f>'[2]3725 RCPTM kovy'!C15</f>
        <v>7160000</v>
      </c>
      <c r="R47" s="23">
        <f>'[2]3725 RCPTM kovy'!D15</f>
        <v>6302500</v>
      </c>
      <c r="S47" s="23">
        <f>'[2]3725 RCPTM kovy'!F15</f>
        <v>0</v>
      </c>
      <c r="T47" s="23">
        <f>'[2]3725 RCPTM kovy'!G15</f>
        <v>0</v>
      </c>
      <c r="U47" s="23">
        <f>'[2]3725 RCPTM kovy'!H15</f>
        <v>0</v>
      </c>
      <c r="V47" s="23">
        <v>0</v>
      </c>
      <c r="W47" s="23">
        <f t="shared" ca="1" si="14"/>
        <v>2627455.6399999997</v>
      </c>
      <c r="X47" s="23">
        <f t="shared" si="15"/>
        <v>-200701</v>
      </c>
      <c r="Y47" s="23">
        <f t="shared" si="16"/>
        <v>2480500</v>
      </c>
      <c r="Z47" s="23">
        <f t="shared" ca="1" si="17"/>
        <v>2627455.6399999997</v>
      </c>
      <c r="AA47" s="13"/>
      <c r="AB47" s="24">
        <f t="shared" si="18"/>
        <v>1036898</v>
      </c>
    </row>
    <row r="48" spans="2:28" s="12" customFormat="1" ht="15" customHeight="1" x14ac:dyDescent="0.3">
      <c r="B48" s="56">
        <v>3726</v>
      </c>
      <c r="C48" s="59" t="s">
        <v>21</v>
      </c>
      <c r="D48" s="61" t="s">
        <v>20</v>
      </c>
      <c r="E48" s="23">
        <f ca="1">IF(F48="",G48+SUMIF($F$7:$G$59,B48,$G$7:$G$59),0)</f>
        <v>341543.83999999904</v>
      </c>
      <c r="F48" s="60"/>
      <c r="G48" s="23">
        <f>[1]Přehled!Z46+H48</f>
        <v>341543.83999999904</v>
      </c>
      <c r="H48" s="23">
        <v>0</v>
      </c>
      <c r="I48" s="23"/>
      <c r="J48" s="23">
        <f>[1]Přehled!X46</f>
        <v>226388.99999999997</v>
      </c>
      <c r="K48" s="23">
        <v>584120</v>
      </c>
      <c r="L48" s="23">
        <f t="shared" si="19"/>
        <v>584120</v>
      </c>
      <c r="M48" s="25">
        <f t="shared" si="12"/>
        <v>0</v>
      </c>
      <c r="N48" s="23">
        <v>584120</v>
      </c>
      <c r="O48" s="23">
        <f t="shared" si="13"/>
        <v>810509</v>
      </c>
      <c r="P48" s="23">
        <v>0</v>
      </c>
      <c r="Q48" s="23">
        <f>'[2]3726 RCPTM anal. chem'!C16</f>
        <v>1110000</v>
      </c>
      <c r="R48" s="23">
        <f>'[2]3726 RCPTM anal. chem'!D16</f>
        <v>0</v>
      </c>
      <c r="S48" s="25">
        <f>'[2]3726 RCPTM anal. chem'!F16</f>
        <v>0</v>
      </c>
      <c r="T48" s="25">
        <f>'[2]3726 RCPTM anal. chem'!G16</f>
        <v>0</v>
      </c>
      <c r="U48" s="25">
        <f>'[2]3726 RCPTM anal. chem'!H16</f>
        <v>0</v>
      </c>
      <c r="V48" s="25">
        <v>0</v>
      </c>
      <c r="W48" s="25">
        <f t="shared" ca="1" si="14"/>
        <v>341543.83999999904</v>
      </c>
      <c r="X48" s="25">
        <f t="shared" si="15"/>
        <v>810509</v>
      </c>
      <c r="Y48" s="25">
        <f t="shared" si="16"/>
        <v>0</v>
      </c>
      <c r="Z48" s="25">
        <f t="shared" ca="1" si="17"/>
        <v>341543.83999999904</v>
      </c>
      <c r="AA48" s="13"/>
      <c r="AB48" s="24">
        <f t="shared" si="18"/>
        <v>1550232</v>
      </c>
    </row>
    <row r="49" spans="2:28" s="12" customFormat="1" ht="15" customHeight="1" x14ac:dyDescent="0.3">
      <c r="B49" s="56">
        <v>3727</v>
      </c>
      <c r="C49" s="59" t="s">
        <v>19</v>
      </c>
      <c r="D49" s="61" t="s">
        <v>18</v>
      </c>
      <c r="E49" s="23">
        <f ca="1">IF(F49="",G49+SUMIF($F$7:$G$59,B49,$G$7:$G$59),0)+223381.58</f>
        <v>5183783.4800000004</v>
      </c>
      <c r="F49" s="60"/>
      <c r="G49" s="23">
        <f>[1]Přehled!Z47+H49</f>
        <v>4960401.9000000004</v>
      </c>
      <c r="H49" s="23">
        <v>2406938.81</v>
      </c>
      <c r="I49" s="23"/>
      <c r="J49" s="23">
        <f>[1]Přehled!X47</f>
        <v>744942</v>
      </c>
      <c r="K49" s="23">
        <v>60348</v>
      </c>
      <c r="L49" s="23">
        <f t="shared" si="19"/>
        <v>60348</v>
      </c>
      <c r="M49" s="25">
        <f t="shared" si="12"/>
        <v>0</v>
      </c>
      <c r="N49" s="23">
        <v>60348</v>
      </c>
      <c r="O49" s="23">
        <f t="shared" si="13"/>
        <v>805290</v>
      </c>
      <c r="P49" s="23">
        <v>2480500</v>
      </c>
      <c r="Q49" s="25">
        <f>'[2]3727 RCPTM Environmental'!C19</f>
        <v>9372000</v>
      </c>
      <c r="R49" s="23">
        <f>'[2]3727 RCPTM Environmental'!D19</f>
        <v>6302500</v>
      </c>
      <c r="S49" s="23">
        <f>'[2]3727 RCPTM Environmental'!F19</f>
        <v>0</v>
      </c>
      <c r="T49" s="23">
        <f>'[2]3727 RCPTM Environmental'!G19</f>
        <v>0</v>
      </c>
      <c r="U49" s="23">
        <f>'[2]3727 RCPTM Environmental'!H19</f>
        <v>0</v>
      </c>
      <c r="V49" s="23">
        <v>0</v>
      </c>
      <c r="W49" s="23">
        <f t="shared" ca="1" si="14"/>
        <v>5183783.4800000004</v>
      </c>
      <c r="X49" s="23">
        <f t="shared" si="15"/>
        <v>805290</v>
      </c>
      <c r="Y49" s="23">
        <f t="shared" si="16"/>
        <v>2480500</v>
      </c>
      <c r="Z49" s="23">
        <f t="shared" ca="1" si="17"/>
        <v>5183783.4800000004</v>
      </c>
      <c r="AA49" s="13"/>
      <c r="AB49" s="24">
        <f t="shared" si="18"/>
        <v>4</v>
      </c>
    </row>
    <row r="50" spans="2:28" s="12" customFormat="1" ht="15.6" x14ac:dyDescent="0.3">
      <c r="B50" s="56">
        <v>3728</v>
      </c>
      <c r="C50" s="59" t="s">
        <v>17</v>
      </c>
      <c r="D50" s="61" t="s">
        <v>16</v>
      </c>
      <c r="E50" s="23">
        <f t="shared" ref="E50:E59" ca="1" si="20">IF(F50="",G50+SUMIF($F$7:$G$59,B50,$G$7:$G$59),0)</f>
        <v>628983.49</v>
      </c>
      <c r="F50" s="60"/>
      <c r="G50" s="23">
        <f>[1]Přehled!Z48+H50</f>
        <v>628983.49</v>
      </c>
      <c r="H50" s="23">
        <v>628983.49</v>
      </c>
      <c r="I50" s="23"/>
      <c r="J50" s="23">
        <f>[1]Přehled!X48</f>
        <v>2</v>
      </c>
      <c r="K50" s="23">
        <v>0</v>
      </c>
      <c r="L50" s="23">
        <f t="shared" si="19"/>
        <v>0</v>
      </c>
      <c r="M50" s="25">
        <f t="shared" si="12"/>
        <v>0</v>
      </c>
      <c r="N50" s="23">
        <v>0</v>
      </c>
      <c r="O50" s="23">
        <f t="shared" si="13"/>
        <v>2</v>
      </c>
      <c r="P50" s="23">
        <v>496355</v>
      </c>
      <c r="Q50" s="25">
        <f>'[2]3728 RCPTM '!C22</f>
        <v>509000</v>
      </c>
      <c r="R50" s="23">
        <f>'[2]3728 RCPTM '!D22</f>
        <v>416355</v>
      </c>
      <c r="S50" s="23">
        <f>'[2]3728 RCPTM '!F22</f>
        <v>0</v>
      </c>
      <c r="T50" s="23">
        <f>'[2]3728 RCPTM '!G22</f>
        <v>78729.550000000017</v>
      </c>
      <c r="U50" s="23">
        <f>'[2]3728 RCPTM '!H22</f>
        <v>0</v>
      </c>
      <c r="V50" s="23">
        <v>0</v>
      </c>
      <c r="W50" s="23">
        <f t="shared" ca="1" si="14"/>
        <v>628983.49</v>
      </c>
      <c r="X50" s="23">
        <f t="shared" si="15"/>
        <v>2</v>
      </c>
      <c r="Y50" s="23">
        <f t="shared" si="16"/>
        <v>417625.44999999995</v>
      </c>
      <c r="Z50" s="23">
        <f t="shared" ca="1" si="17"/>
        <v>628983.49</v>
      </c>
      <c r="AA50" s="13"/>
      <c r="AB50" s="24"/>
    </row>
    <row r="51" spans="2:28" s="12" customFormat="1" ht="15.6" x14ac:dyDescent="0.3">
      <c r="B51" s="56">
        <v>3729</v>
      </c>
      <c r="C51" s="65" t="s">
        <v>15</v>
      </c>
      <c r="D51" s="61"/>
      <c r="E51" s="23">
        <f t="shared" ca="1" si="20"/>
        <v>0</v>
      </c>
      <c r="F51" s="60"/>
      <c r="G51" s="23">
        <f>[1]Přehled!Z49+H51</f>
        <v>0</v>
      </c>
      <c r="H51" s="23">
        <v>0</v>
      </c>
      <c r="I51" s="23"/>
      <c r="J51" s="23">
        <f>[1]Přehled!X49</f>
        <v>0</v>
      </c>
      <c r="K51" s="23">
        <v>0</v>
      </c>
      <c r="L51" s="23">
        <f t="shared" si="19"/>
        <v>0</v>
      </c>
      <c r="M51" s="25">
        <f t="shared" si="12"/>
        <v>0</v>
      </c>
      <c r="N51" s="23">
        <v>0</v>
      </c>
      <c r="O51" s="23">
        <f t="shared" si="13"/>
        <v>0</v>
      </c>
      <c r="P51" s="23">
        <v>0</v>
      </c>
      <c r="Q51" s="25">
        <f>'[2]3729 RCPTM  rezerva'!C12</f>
        <v>0</v>
      </c>
      <c r="R51" s="23">
        <f>'[2]3729 RCPTM  rezerva'!D12</f>
        <v>0</v>
      </c>
      <c r="S51" s="23">
        <f>'[2]3729 RCPTM  rezerva'!F12</f>
        <v>0</v>
      </c>
      <c r="T51" s="23">
        <f>'[2]3729 RCPTM  rezerva'!G12</f>
        <v>0</v>
      </c>
      <c r="U51" s="23">
        <f>'[2]3729 RCPTM  rezerva'!H12</f>
        <v>0</v>
      </c>
      <c r="V51" s="23">
        <v>0</v>
      </c>
      <c r="W51" s="23">
        <f t="shared" ca="1" si="14"/>
        <v>0</v>
      </c>
      <c r="X51" s="23">
        <f t="shared" si="15"/>
        <v>0</v>
      </c>
      <c r="Y51" s="23">
        <f t="shared" si="16"/>
        <v>0</v>
      </c>
      <c r="Z51" s="23">
        <f t="shared" ca="1" si="17"/>
        <v>0</v>
      </c>
      <c r="AA51" s="13"/>
      <c r="AB51" s="24"/>
    </row>
    <row r="52" spans="2:28" s="12" customFormat="1" ht="31.5" customHeight="1" x14ac:dyDescent="0.3">
      <c r="B52" s="56">
        <v>3730</v>
      </c>
      <c r="C52" s="65" t="s">
        <v>15</v>
      </c>
      <c r="D52" s="61"/>
      <c r="E52" s="23">
        <f t="shared" ca="1" si="20"/>
        <v>0</v>
      </c>
      <c r="F52" s="60"/>
      <c r="G52" s="23">
        <f>[1]Přehled!Z50+H52</f>
        <v>0</v>
      </c>
      <c r="H52" s="23">
        <v>0</v>
      </c>
      <c r="I52" s="23"/>
      <c r="J52" s="23">
        <f>[1]Přehled!X50</f>
        <v>0</v>
      </c>
      <c r="K52" s="23">
        <v>0</v>
      </c>
      <c r="L52" s="23">
        <f t="shared" si="19"/>
        <v>0</v>
      </c>
      <c r="M52" s="25">
        <f t="shared" si="12"/>
        <v>0</v>
      </c>
      <c r="N52" s="23">
        <v>0</v>
      </c>
      <c r="O52" s="23">
        <f t="shared" si="13"/>
        <v>0</v>
      </c>
      <c r="P52" s="23">
        <v>0</v>
      </c>
      <c r="Q52" s="25">
        <f>'[2]3730 RCPTM  rezerva'!C12</f>
        <v>0</v>
      </c>
      <c r="R52" s="23">
        <f>'[2]3730 RCPTM  rezerva'!D12</f>
        <v>0</v>
      </c>
      <c r="S52" s="23">
        <f>'[2]3730 RCPTM  rezerva'!F12</f>
        <v>0</v>
      </c>
      <c r="T52" s="23">
        <f>'[2]3730 RCPTM  rezerva'!G12</f>
        <v>0</v>
      </c>
      <c r="U52" s="23">
        <f>'[2]3730 RCPTM  rezerva'!H12</f>
        <v>0</v>
      </c>
      <c r="V52" s="23">
        <v>0</v>
      </c>
      <c r="W52" s="23">
        <f t="shared" ca="1" si="14"/>
        <v>0</v>
      </c>
      <c r="X52" s="23">
        <f t="shared" si="15"/>
        <v>0</v>
      </c>
      <c r="Y52" s="23">
        <f t="shared" si="16"/>
        <v>0</v>
      </c>
      <c r="Z52" s="23">
        <f t="shared" ca="1" si="17"/>
        <v>0</v>
      </c>
      <c r="AA52" s="13"/>
      <c r="AB52" s="22">
        <f t="shared" ref="AB52:AB58" si="21">IF(X53&gt;0,J53+K53+X53-L53,J53+K53-L53)</f>
        <v>0</v>
      </c>
    </row>
    <row r="53" spans="2:28" s="12" customFormat="1" ht="39.6" customHeight="1" x14ac:dyDescent="0.3">
      <c r="B53" s="67">
        <v>3740</v>
      </c>
      <c r="C53" s="68" t="s">
        <v>14</v>
      </c>
      <c r="D53" s="69" t="s">
        <v>12</v>
      </c>
      <c r="E53" s="28">
        <f t="shared" ca="1" si="20"/>
        <v>-36782873.460000001</v>
      </c>
      <c r="F53" s="70"/>
      <c r="G53" s="28">
        <f>[1]Přehled!Z51+H53</f>
        <v>-36782873.460000001</v>
      </c>
      <c r="H53" s="28">
        <v>0</v>
      </c>
      <c r="I53" s="28"/>
      <c r="J53" s="28">
        <f>[1]Přehled!X51</f>
        <v>0</v>
      </c>
      <c r="K53" s="28">
        <v>0</v>
      </c>
      <c r="L53" s="28">
        <f t="shared" si="19"/>
        <v>0</v>
      </c>
      <c r="M53" s="28">
        <f t="shared" si="12"/>
        <v>0</v>
      </c>
      <c r="N53" s="28">
        <v>0</v>
      </c>
      <c r="O53" s="28">
        <f t="shared" si="13"/>
        <v>0</v>
      </c>
      <c r="P53" s="28">
        <v>0</v>
      </c>
      <c r="Q53" s="28">
        <f>'[2]3740 Centrum pop_dokončení'!C16</f>
        <v>0</v>
      </c>
      <c r="R53" s="28">
        <f>'[2]3740 Centrum pop_dokončení'!D16</f>
        <v>0</v>
      </c>
      <c r="S53" s="28">
        <f>'[2]3740 Centrum pop_dokončení'!F16</f>
        <v>0</v>
      </c>
      <c r="T53" s="28">
        <f>'[2]3740 Centrum pop_dokončení'!G16</f>
        <v>0</v>
      </c>
      <c r="U53" s="29">
        <v>0</v>
      </c>
      <c r="V53" s="29">
        <v>0</v>
      </c>
      <c r="W53" s="29">
        <f t="shared" ca="1" si="14"/>
        <v>-36782873.460000001</v>
      </c>
      <c r="X53" s="29">
        <f t="shared" si="15"/>
        <v>0</v>
      </c>
      <c r="Y53" s="29">
        <f t="shared" si="16"/>
        <v>0</v>
      </c>
      <c r="Z53" s="29">
        <f t="shared" ca="1" si="17"/>
        <v>-36782873.460000001</v>
      </c>
      <c r="AA53" s="13"/>
      <c r="AB53" s="24">
        <f t="shared" si="21"/>
        <v>0</v>
      </c>
    </row>
    <row r="54" spans="2:28" s="12" customFormat="1" ht="30" customHeight="1" x14ac:dyDescent="0.3">
      <c r="B54" s="71">
        <v>3741</v>
      </c>
      <c r="C54" s="68" t="s">
        <v>13</v>
      </c>
      <c r="D54" s="69" t="s">
        <v>12</v>
      </c>
      <c r="E54" s="28">
        <f t="shared" ca="1" si="20"/>
        <v>-1387243.6500000001</v>
      </c>
      <c r="F54" s="70"/>
      <c r="G54" s="28">
        <f>[1]Přehled!Z52+H54</f>
        <v>-1387243.6500000001</v>
      </c>
      <c r="H54" s="28">
        <v>149248.21</v>
      </c>
      <c r="I54" s="28"/>
      <c r="J54" s="28">
        <f>[1]Přehled!X52</f>
        <v>0</v>
      </c>
      <c r="K54" s="28">
        <v>0</v>
      </c>
      <c r="L54" s="28">
        <f t="shared" si="19"/>
        <v>0</v>
      </c>
      <c r="M54" s="28">
        <f t="shared" si="12"/>
        <v>0</v>
      </c>
      <c r="N54" s="28">
        <v>0</v>
      </c>
      <c r="O54" s="28">
        <f t="shared" si="13"/>
        <v>0</v>
      </c>
      <c r="P54" s="28">
        <v>0</v>
      </c>
      <c r="Q54" s="28">
        <f>'[2]3741_Provoz_expozic_dokončení _'!C12</f>
        <v>0</v>
      </c>
      <c r="R54" s="28">
        <f>'[2]3741_Provoz_expozic_dokončení _'!D12</f>
        <v>0</v>
      </c>
      <c r="S54" s="28">
        <f>'[2]3741_Provoz_expozic_dokončení _'!F12</f>
        <v>0</v>
      </c>
      <c r="T54" s="28">
        <f>'[2]3741_Provoz_expozic_dokončení _'!G12</f>
        <v>0</v>
      </c>
      <c r="U54" s="28">
        <f>'[2]3741_Provoz_expozic_dokončení _'!H12</f>
        <v>0</v>
      </c>
      <c r="V54" s="28">
        <v>0</v>
      </c>
      <c r="W54" s="28">
        <f t="shared" ca="1" si="14"/>
        <v>-1387243.6500000001</v>
      </c>
      <c r="X54" s="28">
        <f t="shared" si="15"/>
        <v>0</v>
      </c>
      <c r="Y54" s="28">
        <f t="shared" si="16"/>
        <v>0</v>
      </c>
      <c r="Z54" s="28">
        <f t="shared" ca="1" si="17"/>
        <v>-1387243.6500000001</v>
      </c>
      <c r="AA54" s="13"/>
      <c r="AB54" s="24">
        <f t="shared" si="21"/>
        <v>2806991.1</v>
      </c>
    </row>
    <row r="55" spans="2:28" s="12" customFormat="1" ht="14.4" customHeight="1" x14ac:dyDescent="0.3">
      <c r="B55" s="72" t="s">
        <v>11</v>
      </c>
      <c r="C55" s="59" t="s">
        <v>10</v>
      </c>
      <c r="D55" s="59"/>
      <c r="E55" s="23">
        <f t="shared" ca="1" si="20"/>
        <v>746347.82000000111</v>
      </c>
      <c r="F55" s="60"/>
      <c r="G55" s="23">
        <f>[1]Přehled!Z53+H55</f>
        <v>746347.82000000111</v>
      </c>
      <c r="H55" s="23">
        <v>0</v>
      </c>
      <c r="I55" s="23"/>
      <c r="J55" s="23">
        <f>[1]Přehled!X53</f>
        <v>1147237.05</v>
      </c>
      <c r="K55" s="23">
        <v>512517</v>
      </c>
      <c r="L55" s="23">
        <f t="shared" si="19"/>
        <v>512517</v>
      </c>
      <c r="M55" s="25">
        <f t="shared" si="12"/>
        <v>0</v>
      </c>
      <c r="N55" s="23">
        <v>512517</v>
      </c>
      <c r="O55" s="23">
        <f t="shared" si="13"/>
        <v>1659754.05</v>
      </c>
      <c r="P55" s="23">
        <f>6000000-699636.48-62968.28-64000-64000-64000-5045395.24</f>
        <v>0</v>
      </c>
      <c r="Q55" s="27">
        <f>'[2]3900_1 Děkanát vybavení'!C17</f>
        <v>1720800</v>
      </c>
      <c r="R55" s="23">
        <f>'[2]3900_1 Děkanát vybavení'!D17</f>
        <v>958043</v>
      </c>
      <c r="S55" s="23">
        <f>'[2]3900_1 Děkanát vybavení'!F17</f>
        <v>0</v>
      </c>
      <c r="T55" s="23">
        <f>'[2]3900_1 Děkanát vybavení'!G17</f>
        <v>0</v>
      </c>
      <c r="U55" s="26">
        <f>'[2]3900_1 Děkanát vybavení'!H17</f>
        <v>0</v>
      </c>
      <c r="V55" s="26">
        <v>0</v>
      </c>
      <c r="W55" s="26">
        <f t="shared" ca="1" si="14"/>
        <v>746347.82000000111</v>
      </c>
      <c r="X55" s="26">
        <f t="shared" si="15"/>
        <v>1659754.05</v>
      </c>
      <c r="Y55" s="26">
        <f t="shared" si="16"/>
        <v>0</v>
      </c>
      <c r="Z55" s="26">
        <f t="shared" ca="1" si="17"/>
        <v>746347.82000000111</v>
      </c>
      <c r="AA55" s="14"/>
      <c r="AB55" s="24">
        <f t="shared" si="21"/>
        <v>-1971739.0700000012</v>
      </c>
    </row>
    <row r="56" spans="2:28" s="12" customFormat="1" ht="15" customHeight="1" x14ac:dyDescent="0.3">
      <c r="B56" s="72" t="s">
        <v>9</v>
      </c>
      <c r="C56" s="59" t="s">
        <v>8</v>
      </c>
      <c r="D56" s="59"/>
      <c r="E56" s="23">
        <f t="shared" ca="1" si="20"/>
        <v>36401509.939999998</v>
      </c>
      <c r="F56" s="60"/>
      <c r="G56" s="23">
        <f>[1]Přehled!Z54+H56</f>
        <v>36401509.939999998</v>
      </c>
      <c r="H56" s="23">
        <f>21444307.82-29674.05-1875-96792.27-17668.81-386394.2-197855.82-34445.87-273827.83-6362.43-17253.62-61430.84-96005.46-55545.58-1.04</f>
        <v>20169175.000000004</v>
      </c>
      <c r="I56" s="23"/>
      <c r="J56" s="23">
        <f>[1]Přehled!X54</f>
        <v>-1971739.0700000012</v>
      </c>
      <c r="K56" s="23">
        <v>0</v>
      </c>
      <c r="L56" s="23">
        <f t="shared" si="19"/>
        <v>0</v>
      </c>
      <c r="M56" s="25">
        <f t="shared" si="12"/>
        <v>0</v>
      </c>
      <c r="N56" s="23">
        <v>0</v>
      </c>
      <c r="O56" s="23">
        <f t="shared" si="13"/>
        <v>-1971739.0700000012</v>
      </c>
      <c r="P56" s="23">
        <v>0</v>
      </c>
      <c r="Q56" s="25">
        <f>'[2]3900_2 Děkanát rozvoj'!C35</f>
        <v>38828000</v>
      </c>
      <c r="R56" s="23">
        <f>'[2]3900_2 Děkanát rozvoj'!D35</f>
        <v>0</v>
      </c>
      <c r="S56" s="23">
        <f>'[2]3900_2 Děkanát rozvoj'!F35</f>
        <v>0</v>
      </c>
      <c r="T56" s="23">
        <f>'[2]3900_2 Děkanát rozvoj'!G35</f>
        <v>0</v>
      </c>
      <c r="U56" s="23">
        <f>'[2]3900_2 Děkanát rozvoj'!H35</f>
        <v>6560677</v>
      </c>
      <c r="V56" s="23">
        <v>0</v>
      </c>
      <c r="W56" s="23">
        <f t="shared" ca="1" si="14"/>
        <v>36401509.939999998</v>
      </c>
      <c r="X56" s="23">
        <f t="shared" si="15"/>
        <v>-1971739.0700000012</v>
      </c>
      <c r="Y56" s="23">
        <f t="shared" si="16"/>
        <v>0</v>
      </c>
      <c r="Z56" s="23">
        <f t="shared" ca="1" si="17"/>
        <v>29840832.939999998</v>
      </c>
      <c r="AA56" s="14"/>
      <c r="AB56" s="24">
        <f t="shared" si="21"/>
        <v>0</v>
      </c>
    </row>
    <row r="57" spans="2:28" s="12" customFormat="1" ht="15" customHeight="1" x14ac:dyDescent="0.3">
      <c r="B57" s="72" t="s">
        <v>7</v>
      </c>
      <c r="C57" s="59" t="s">
        <v>6</v>
      </c>
      <c r="D57" s="59"/>
      <c r="E57" s="23">
        <f t="shared" ca="1" si="20"/>
        <v>2175140.48</v>
      </c>
      <c r="F57" s="60"/>
      <c r="G57" s="23">
        <f>[1]Přehled!Z55+H57</f>
        <v>2175140.48</v>
      </c>
      <c r="H57" s="23">
        <v>55545.58</v>
      </c>
      <c r="I57" s="23"/>
      <c r="J57" s="23">
        <f>[1]Přehled!X55</f>
        <v>0</v>
      </c>
      <c r="K57" s="23">
        <v>0</v>
      </c>
      <c r="L57" s="23">
        <f t="shared" si="19"/>
        <v>0</v>
      </c>
      <c r="M57" s="25">
        <f t="shared" si="12"/>
        <v>0</v>
      </c>
      <c r="N57" s="23">
        <v>0</v>
      </c>
      <c r="O57" s="23">
        <f t="shared" si="13"/>
        <v>0</v>
      </c>
      <c r="P57" s="23">
        <v>0</v>
      </c>
      <c r="Q57" s="23">
        <f>'[2]3900_3 Internacionalizace'!C15</f>
        <v>0</v>
      </c>
      <c r="R57" s="23">
        <f>'[2]3900_3 Internacionalizace'!D15</f>
        <v>0</v>
      </c>
      <c r="S57" s="23">
        <f>'[2]3900_3 Internacionalizace'!F15</f>
        <v>0</v>
      </c>
      <c r="T57" s="23">
        <f>'[2]3900_3 Internacionalizace'!G15</f>
        <v>0</v>
      </c>
      <c r="U57" s="23">
        <f>'[2]3900_3 Internacionalizace'!H15</f>
        <v>0</v>
      </c>
      <c r="V57" s="23">
        <v>0</v>
      </c>
      <c r="W57" s="23">
        <f t="shared" ca="1" si="14"/>
        <v>2175140.48</v>
      </c>
      <c r="X57" s="23">
        <f t="shared" si="15"/>
        <v>0</v>
      </c>
      <c r="Y57" s="23">
        <f t="shared" si="16"/>
        <v>0</v>
      </c>
      <c r="Z57" s="23">
        <f t="shared" ca="1" si="17"/>
        <v>2175140.48</v>
      </c>
      <c r="AA57" s="13"/>
      <c r="AB57" s="24">
        <f t="shared" si="21"/>
        <v>0</v>
      </c>
    </row>
    <row r="58" spans="2:28" s="12" customFormat="1" ht="15" customHeight="1" x14ac:dyDescent="0.3">
      <c r="B58" s="72" t="s">
        <v>5</v>
      </c>
      <c r="C58" s="59" t="s">
        <v>4</v>
      </c>
      <c r="D58" s="59"/>
      <c r="E58" s="23">
        <f t="shared" ca="1" si="20"/>
        <v>0</v>
      </c>
      <c r="F58" s="73"/>
      <c r="G58" s="23">
        <f>[1]Přehled!Z56+H58</f>
        <v>0</v>
      </c>
      <c r="H58" s="23">
        <v>0</v>
      </c>
      <c r="I58" s="23"/>
      <c r="J58" s="23">
        <f>[1]Přehled!X56</f>
        <v>0</v>
      </c>
      <c r="K58" s="23">
        <v>0</v>
      </c>
      <c r="L58" s="23">
        <f t="shared" si="19"/>
        <v>0</v>
      </c>
      <c r="M58" s="25">
        <f t="shared" si="12"/>
        <v>0</v>
      </c>
      <c r="N58" s="23">
        <v>0</v>
      </c>
      <c r="O58" s="23">
        <f t="shared" si="13"/>
        <v>0</v>
      </c>
      <c r="P58" s="23">
        <v>0</v>
      </c>
      <c r="Q58" s="23">
        <f>'[2]3900_4 Děkanát solidární fond'!C15</f>
        <v>0</v>
      </c>
      <c r="R58" s="23">
        <f>'[2]3900_4 Děkanát solidární fond'!D15</f>
        <v>0</v>
      </c>
      <c r="S58" s="23">
        <f>'[2]3900_4 Děkanát solidární fond'!F15</f>
        <v>0</v>
      </c>
      <c r="T58" s="23">
        <f>'[2]3900_4 Děkanát solidární fond'!G15</f>
        <v>0</v>
      </c>
      <c r="U58" s="23">
        <f>'[2]3900_4 Děkanát solidární fond'!H15</f>
        <v>0</v>
      </c>
      <c r="V58" s="23">
        <v>0</v>
      </c>
      <c r="W58" s="23">
        <f t="shared" ca="1" si="14"/>
        <v>0</v>
      </c>
      <c r="X58" s="23">
        <f t="shared" si="15"/>
        <v>0</v>
      </c>
      <c r="Y58" s="23">
        <f t="shared" si="16"/>
        <v>0</v>
      </c>
      <c r="Z58" s="23">
        <f t="shared" ca="1" si="17"/>
        <v>0</v>
      </c>
      <c r="AA58" s="13"/>
      <c r="AB58" s="24">
        <f t="shared" si="21"/>
        <v>0</v>
      </c>
    </row>
    <row r="59" spans="2:28" s="12" customFormat="1" ht="15" customHeight="1" x14ac:dyDescent="0.3">
      <c r="B59" s="72" t="s">
        <v>3</v>
      </c>
      <c r="C59" s="59" t="s">
        <v>2</v>
      </c>
      <c r="D59" s="59"/>
      <c r="E59" s="23">
        <f t="shared" ca="1" si="20"/>
        <v>-649873</v>
      </c>
      <c r="F59" s="60"/>
      <c r="G59" s="23">
        <f>[1]Přehled!Z57+H59</f>
        <v>-649873</v>
      </c>
      <c r="H59" s="23">
        <v>0</v>
      </c>
      <c r="I59" s="23"/>
      <c r="J59" s="23">
        <f>[1]Přehled!X57</f>
        <v>0</v>
      </c>
      <c r="K59" s="23">
        <v>0</v>
      </c>
      <c r="L59" s="23">
        <f t="shared" si="19"/>
        <v>0</v>
      </c>
      <c r="M59" s="25">
        <f t="shared" si="12"/>
        <v>0</v>
      </c>
      <c r="N59" s="23">
        <v>0</v>
      </c>
      <c r="O59" s="23">
        <f t="shared" si="13"/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f t="shared" ca="1" si="14"/>
        <v>-649873</v>
      </c>
      <c r="X59" s="23">
        <f t="shared" si="15"/>
        <v>0</v>
      </c>
      <c r="Y59" s="23">
        <f t="shared" si="16"/>
        <v>0</v>
      </c>
      <c r="Z59" s="23">
        <f t="shared" ca="1" si="17"/>
        <v>-649873</v>
      </c>
      <c r="AA59" s="13"/>
      <c r="AB59" s="22">
        <f>SUM(AB7:AB58)</f>
        <v>38272286.32</v>
      </c>
    </row>
    <row r="60" spans="2:28" s="12" customFormat="1" ht="15.6" x14ac:dyDescent="0.3">
      <c r="B60" s="74" t="s">
        <v>1</v>
      </c>
      <c r="C60" s="74"/>
      <c r="D60" s="74"/>
      <c r="E60" s="21">
        <f ca="1">SUM(E7:E59)</f>
        <v>133861097.59000006</v>
      </c>
      <c r="F60" s="75"/>
      <c r="G60" s="21">
        <f t="shared" ref="G60:Z60" si="22">SUM(G7:G59)</f>
        <v>133861097.59000003</v>
      </c>
      <c r="H60" s="21">
        <f t="shared" si="22"/>
        <v>47553262.709999993</v>
      </c>
      <c r="I60" s="21">
        <f t="shared" si="22"/>
        <v>1973151.13</v>
      </c>
      <c r="J60" s="21">
        <f t="shared" si="22"/>
        <v>7928902.0600000015</v>
      </c>
      <c r="K60" s="21">
        <f t="shared" si="22"/>
        <v>18332440.16</v>
      </c>
      <c r="L60" s="21">
        <f t="shared" si="22"/>
        <v>18332440.16</v>
      </c>
      <c r="M60" s="21">
        <f t="shared" si="22"/>
        <v>0</v>
      </c>
      <c r="N60" s="21">
        <f t="shared" si="22"/>
        <v>18332440.16</v>
      </c>
      <c r="O60" s="21">
        <f t="shared" si="22"/>
        <v>28234493.350000001</v>
      </c>
      <c r="P60" s="21">
        <f t="shared" si="22"/>
        <v>20000000</v>
      </c>
      <c r="Q60" s="21">
        <f t="shared" si="22"/>
        <v>121690508.5</v>
      </c>
      <c r="R60" s="21">
        <f t="shared" si="22"/>
        <v>46198988.700000003</v>
      </c>
      <c r="S60" s="21">
        <f t="shared" si="22"/>
        <v>63549.16</v>
      </c>
      <c r="T60" s="21">
        <f t="shared" si="22"/>
        <v>540270.77</v>
      </c>
      <c r="U60" s="21">
        <f t="shared" si="22"/>
        <v>7956323.04</v>
      </c>
      <c r="V60" s="21">
        <f t="shared" si="22"/>
        <v>0</v>
      </c>
      <c r="W60" s="21">
        <f t="shared" ca="1" si="22"/>
        <v>133861097.59000006</v>
      </c>
      <c r="X60" s="21">
        <f t="shared" si="22"/>
        <v>28170944.190000001</v>
      </c>
      <c r="Y60" s="21">
        <f t="shared" si="22"/>
        <v>19459729.23</v>
      </c>
      <c r="Z60" s="21">
        <f t="shared" ca="1" si="22"/>
        <v>125904774.55000004</v>
      </c>
      <c r="AA60" s="13"/>
    </row>
    <row r="61" spans="2:28" s="12" customFormat="1" ht="18" customHeight="1" x14ac:dyDescent="0.3">
      <c r="B61" s="20"/>
      <c r="C61" s="19" t="s">
        <v>0</v>
      </c>
      <c r="D61" s="18"/>
      <c r="E61" s="17"/>
      <c r="F61" s="16"/>
      <c r="G61" s="14"/>
      <c r="H61" s="13"/>
      <c r="I61" s="13"/>
      <c r="J61" s="13"/>
      <c r="K61" s="13"/>
      <c r="L61" s="13"/>
      <c r="M61" s="13"/>
      <c r="N61" s="15"/>
      <c r="O61" s="14"/>
      <c r="P61" s="13"/>
      <c r="Q61" s="14"/>
      <c r="R61" s="13"/>
      <c r="S61" s="14"/>
      <c r="T61" s="14"/>
      <c r="U61" s="14"/>
      <c r="V61" s="13"/>
      <c r="W61" s="13"/>
      <c r="X61" s="13"/>
      <c r="Y61" s="14"/>
      <c r="Z61" s="13"/>
    </row>
    <row r="62" spans="2:28" ht="17.399999999999999" x14ac:dyDescent="0.35">
      <c r="B62" s="11"/>
      <c r="C62" s="11"/>
      <c r="D62" s="10"/>
      <c r="E62" s="9"/>
      <c r="F62" s="5"/>
      <c r="G62" s="9"/>
      <c r="H62" s="9"/>
      <c r="I62" s="6"/>
      <c r="J62" s="6"/>
      <c r="K62" s="9"/>
      <c r="L62" s="9"/>
      <c r="M62" s="9"/>
      <c r="N62" s="9"/>
      <c r="O62" s="9"/>
      <c r="P62" s="6"/>
      <c r="Q62" s="6"/>
      <c r="R62" s="6"/>
      <c r="S62" s="5"/>
      <c r="T62" s="6"/>
      <c r="U62" s="8"/>
      <c r="V62" s="7"/>
      <c r="W62" s="6"/>
      <c r="X62" s="5"/>
      <c r="Y62" s="5"/>
      <c r="Z62" s="5"/>
    </row>
    <row r="63" spans="2:28" ht="15.75" customHeight="1" x14ac:dyDescent="0.35">
      <c r="C63" s="82" t="s">
        <v>132</v>
      </c>
      <c r="D63" s="82"/>
      <c r="E63" s="82"/>
      <c r="F63" s="82"/>
      <c r="G63" s="82"/>
      <c r="H63" s="82"/>
      <c r="I63" s="82"/>
      <c r="J63" s="82"/>
      <c r="K63" s="82"/>
      <c r="L63" s="82"/>
      <c r="Q63" s="3"/>
      <c r="S63" s="3"/>
      <c r="U63" s="3"/>
      <c r="Z63" s="5"/>
    </row>
    <row r="64" spans="2:28" x14ac:dyDescent="0.3">
      <c r="C64" s="82"/>
      <c r="D64" s="82"/>
      <c r="E64" s="82"/>
      <c r="F64" s="82"/>
      <c r="G64" s="82"/>
      <c r="H64" s="82"/>
      <c r="I64" s="82"/>
      <c r="J64" s="82"/>
      <c r="K64" s="82"/>
      <c r="L64" s="82"/>
      <c r="O64" s="4"/>
      <c r="Z64" s="3"/>
    </row>
    <row r="65" spans="3:26" ht="30" customHeight="1" x14ac:dyDescent="0.3">
      <c r="C65" s="82"/>
      <c r="D65" s="82"/>
      <c r="E65" s="82"/>
      <c r="F65" s="82"/>
      <c r="G65" s="82"/>
      <c r="H65" s="82"/>
      <c r="I65" s="82"/>
      <c r="J65" s="82"/>
      <c r="K65" s="82"/>
      <c r="L65" s="82"/>
      <c r="Z65" s="3"/>
    </row>
    <row r="66" spans="3:26" x14ac:dyDescent="0.3">
      <c r="H66" s="2"/>
    </row>
    <row r="67" spans="3:26" x14ac:dyDescent="0.3">
      <c r="H67" s="2"/>
    </row>
  </sheetData>
  <mergeCells count="17">
    <mergeCell ref="AB5:AB6"/>
    <mergeCell ref="H5:H6"/>
    <mergeCell ref="Q5:S5"/>
    <mergeCell ref="P5:P6"/>
    <mergeCell ref="L5:L6"/>
    <mergeCell ref="I5:I6"/>
    <mergeCell ref="N5:N6"/>
    <mergeCell ref="M5:M6"/>
    <mergeCell ref="C63:L65"/>
    <mergeCell ref="B5:B6"/>
    <mergeCell ref="C5:C6"/>
    <mergeCell ref="D5:D6"/>
    <mergeCell ref="E5:E6"/>
    <mergeCell ref="K5:K6"/>
    <mergeCell ref="J5:J6"/>
    <mergeCell ref="G5:G6"/>
    <mergeCell ref="F5:F6"/>
  </mergeCells>
  <hyperlinks>
    <hyperlink ref="D37" r:id="rId1" display="mailto:veronique.bergougnoux-fojtik@upol.cz"/>
  </hyperlinks>
  <pageMargins left="0.70866141732283472" right="0.70866141732283472" top="0.78740157480314965" bottom="0.78740157480314965" header="0.31496062992125984" footer="0.31496062992125984"/>
  <pageSetup paperSize="8" scale="51" orientation="landscape" horizontalDpi="300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Přehled</vt:lpstr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2018-04-03T03:54:03Z</dcterms:modified>
</cp:coreProperties>
</file>