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idal\Desktop\"/>
    </mc:Choice>
  </mc:AlternateContent>
  <bookViews>
    <workbookView xWindow="0" yWindow="60" windowWidth="21570" windowHeight="8025" activeTab="2"/>
  </bookViews>
  <sheets>
    <sheet name="příjmy center 2018" sheetId="1" r:id="rId1"/>
    <sheet name="odhad příjmů center 2019" sheetId="2" r:id="rId2"/>
    <sheet name="odhad příjmů VŠÚ 2020-202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3" l="1"/>
  <c r="Q14" i="3" l="1"/>
  <c r="Q16" i="3" l="1"/>
  <c r="Q7" i="3"/>
  <c r="V23" i="3" l="1"/>
  <c r="W15" i="3"/>
  <c r="W16" i="3"/>
  <c r="W17" i="3"/>
  <c r="W18" i="3"/>
  <c r="W19" i="3"/>
  <c r="W20" i="3"/>
  <c r="W21" i="3"/>
  <c r="W22" i="3"/>
  <c r="W14" i="3"/>
  <c r="W23" i="3" l="1"/>
  <c r="J24" i="3"/>
  <c r="N24" i="3"/>
  <c r="G24" i="3"/>
  <c r="C24" i="3"/>
  <c r="V25" i="3"/>
  <c r="W25" i="3" s="1"/>
  <c r="B8" i="3"/>
  <c r="B17" i="3"/>
  <c r="P17" i="3"/>
  <c r="O17" i="3"/>
  <c r="N17" i="3"/>
  <c r="M17" i="3"/>
  <c r="L17" i="3"/>
  <c r="K17" i="3"/>
  <c r="J17" i="3"/>
  <c r="I17" i="3"/>
  <c r="H17" i="3"/>
  <c r="G17" i="3"/>
  <c r="E17" i="3"/>
  <c r="D17" i="3"/>
  <c r="C17" i="3"/>
  <c r="P8" i="3"/>
  <c r="O8" i="3"/>
  <c r="N8" i="3"/>
  <c r="M8" i="3"/>
  <c r="L8" i="3"/>
  <c r="K8" i="3"/>
  <c r="J8" i="3"/>
  <c r="I8" i="3"/>
  <c r="H8" i="3"/>
  <c r="G8" i="3"/>
  <c r="E8" i="3"/>
  <c r="D8" i="3"/>
  <c r="C8" i="3"/>
  <c r="B7" i="2"/>
  <c r="C7" i="2"/>
  <c r="D7" i="2"/>
  <c r="E7" i="2"/>
  <c r="F7" i="2"/>
  <c r="G7" i="2"/>
  <c r="H7" i="2"/>
  <c r="I7" i="2"/>
  <c r="J7" i="2"/>
  <c r="L7" i="2"/>
  <c r="M7" i="2"/>
  <c r="N7" i="2"/>
  <c r="O7" i="2"/>
  <c r="P7" i="2"/>
  <c r="K24" i="3" l="1"/>
  <c r="B24" i="3"/>
  <c r="F24" i="3"/>
  <c r="Q24" i="3"/>
  <c r="M24" i="3"/>
  <c r="I24" i="3"/>
  <c r="E24" i="3"/>
  <c r="P24" i="3"/>
  <c r="L24" i="3"/>
  <c r="H24" i="3"/>
  <c r="D24" i="3"/>
  <c r="O24" i="3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Q5" i="1"/>
  <c r="Q4" i="1"/>
  <c r="Q7" i="1" l="1"/>
  <c r="J8" i="1" s="1"/>
  <c r="Q8" i="1"/>
  <c r="B8" i="1"/>
  <c r="C8" i="1"/>
  <c r="I8" i="1" l="1"/>
  <c r="N8" i="1"/>
  <c r="P8" i="1"/>
  <c r="F8" i="1"/>
  <c r="H8" i="1"/>
  <c r="M8" i="1"/>
  <c r="L8" i="1"/>
  <c r="O8" i="1"/>
  <c r="E8" i="1"/>
  <c r="D8" i="1"/>
  <c r="G8" i="1"/>
  <c r="K8" i="1"/>
  <c r="V12" i="3"/>
  <c r="W6" i="3"/>
  <c r="W7" i="3"/>
  <c r="W8" i="3"/>
  <c r="W9" i="3"/>
  <c r="W10" i="3"/>
  <c r="W11" i="3"/>
  <c r="W5" i="3" l="1"/>
  <c r="W12" i="3" s="1"/>
  <c r="F6" i="3" s="1"/>
  <c r="F15" i="3" l="1"/>
  <c r="F17" i="3" s="1"/>
  <c r="F8" i="3"/>
  <c r="Q6" i="3"/>
  <c r="Q15" i="3" l="1"/>
  <c r="Q17" i="3" s="1"/>
  <c r="K5" i="2"/>
  <c r="K7" i="2" s="1"/>
  <c r="I18" i="3" l="1"/>
  <c r="P18" i="3"/>
  <c r="M18" i="3"/>
  <c r="F18" i="3"/>
  <c r="H18" i="3"/>
  <c r="E18" i="3"/>
  <c r="O18" i="3"/>
  <c r="D18" i="3"/>
  <c r="G18" i="3"/>
  <c r="C18" i="3"/>
  <c r="N18" i="3"/>
  <c r="J18" i="3"/>
  <c r="K18" i="3"/>
  <c r="Q18" i="3"/>
  <c r="L18" i="3"/>
  <c r="B18" i="3"/>
  <c r="Q5" i="3"/>
  <c r="Q5" i="2"/>
  <c r="Q4" i="2"/>
  <c r="Q8" i="3" l="1"/>
  <c r="K9" i="3" s="1"/>
  <c r="Q7" i="2"/>
  <c r="D9" i="3" l="1"/>
  <c r="G9" i="3"/>
  <c r="L9" i="3"/>
  <c r="Q9" i="3"/>
  <c r="J9" i="3"/>
  <c r="N9" i="3"/>
  <c r="B9" i="3"/>
  <c r="I9" i="3"/>
  <c r="F9" i="3"/>
  <c r="P9" i="3"/>
  <c r="M9" i="3"/>
  <c r="H9" i="3"/>
  <c r="E9" i="3"/>
  <c r="O9" i="3"/>
  <c r="C9" i="3"/>
  <c r="C8" i="2"/>
  <c r="B8" i="2"/>
  <c r="O8" i="2"/>
  <c r="G8" i="2"/>
  <c r="N8" i="2"/>
  <c r="J8" i="2"/>
  <c r="F8" i="2"/>
  <c r="Q8" i="2"/>
  <c r="M8" i="2"/>
  <c r="I8" i="2"/>
  <c r="E8" i="2"/>
  <c r="P8" i="2"/>
  <c r="L8" i="2"/>
  <c r="H8" i="2"/>
  <c r="D8" i="2"/>
  <c r="K8" i="2"/>
</calcChain>
</file>

<file path=xl/sharedStrings.xml><?xml version="1.0" encoding="utf-8"?>
<sst xmlns="http://schemas.openxmlformats.org/spreadsheetml/2006/main" count="106" uniqueCount="50">
  <si>
    <t>RCPTM</t>
  </si>
  <si>
    <t>CRH</t>
  </si>
  <si>
    <t>ÚMTM</t>
  </si>
  <si>
    <t>celkem</t>
  </si>
  <si>
    <t>zdroj</t>
  </si>
  <si>
    <t>11 hl.činnost</t>
  </si>
  <si>
    <t>18 ost. vzdělávání HČ</t>
  </si>
  <si>
    <t>19 ost. vzdělávání NHČ</t>
  </si>
  <si>
    <t>30 RVO</t>
  </si>
  <si>
    <t>16 FRUP</t>
  </si>
  <si>
    <t xml:space="preserve">31 spec. výzkum </t>
  </si>
  <si>
    <t>32 granty MŠMT (NPÚ)</t>
  </si>
  <si>
    <t>33 granty mimo MŠMT (GA ČR, TA ČR)</t>
  </si>
  <si>
    <t>34 granty EU</t>
  </si>
  <si>
    <t>37 spoluřešitelé</t>
  </si>
  <si>
    <t>39 zahraniční granty</t>
  </si>
  <si>
    <t>82 FPP</t>
  </si>
  <si>
    <t>85 FÚUP</t>
  </si>
  <si>
    <t>90 DČ HČ</t>
  </si>
  <si>
    <t>95 DČ NHČ</t>
  </si>
  <si>
    <t xml:space="preserve">CRH </t>
  </si>
  <si>
    <r>
      <t>Tab.1 Příjmy center dle zdrojů v roce 2018</t>
    </r>
    <r>
      <rPr>
        <sz val="14"/>
        <color theme="1"/>
        <rFont val="Calibri"/>
        <family val="2"/>
        <charset val="238"/>
        <scheme val="minor"/>
      </rPr>
      <t xml:space="preserve"> (v tis. Kč)</t>
    </r>
  </si>
  <si>
    <t>Celkem</t>
  </si>
  <si>
    <t>%</t>
  </si>
  <si>
    <t>Tab. 2 Odhadované příjmy center dle zdrojů v roce 2019</t>
  </si>
  <si>
    <t>rok 2020</t>
  </si>
  <si>
    <t xml:space="preserve">rok 2021 </t>
  </si>
  <si>
    <t>RCPTM-elektrochemie (3728)</t>
  </si>
  <si>
    <t>Řídící úsek (3137)</t>
  </si>
  <si>
    <t>Oddělení proteinů a proteomiky (3701)</t>
  </si>
  <si>
    <t>Oddělení biofyziky (3702)</t>
  </si>
  <si>
    <t>Oddělení chemické biologie a genetiky (3703)</t>
  </si>
  <si>
    <t>Oddělení molekulární biologie (3704</t>
  </si>
  <si>
    <t>Oddělení buněčné biologie (3705)</t>
  </si>
  <si>
    <t>Oddělení fytochemi (3706)</t>
  </si>
  <si>
    <t>RCPTM-vedení (3720)</t>
  </si>
  <si>
    <t>RCPTM-magnetic (3721)</t>
  </si>
  <si>
    <t>RCPTM-uhlík (3722)</t>
  </si>
  <si>
    <t xml:space="preserve">RCPTM-komplexy (3723) </t>
  </si>
  <si>
    <t>RCPTM-optika (3724)</t>
  </si>
  <si>
    <t>RCPTM-biomed (3725)</t>
  </si>
  <si>
    <t>RCPTM-analýzy (3726)</t>
  </si>
  <si>
    <t>RCPTM-environmental (3727)</t>
  </si>
  <si>
    <t>RVO 2019</t>
  </si>
  <si>
    <t>Tab. 4 Očekávané podíly předvodů zaměstnanců na VŠÚ dle úvazků</t>
  </si>
  <si>
    <t>Tab. 3 Odhadované příjmy částí center vstupujících do VŠÚ</t>
  </si>
  <si>
    <t>% úvazků VŠÚ</t>
  </si>
  <si>
    <t>podíl RVO dle úvazků</t>
  </si>
  <si>
    <t>rok 2022</t>
  </si>
  <si>
    <t>VŠÚ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</si>
</sst>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/>
    <xf numFmtId="0" fontId="1" fillId="0" borderId="0" xfId="0" applyFont="1"/>
    <xf numFmtId="0" fontId="0" fillId="0" borderId="0" xfId="0" applyFont="1" applyFill="1" applyBorder="1" applyAlignment="1"/>
    <xf numFmtId="0" fontId="0" fillId="0" borderId="0" xfId="0" applyFont="1"/>
    <xf numFmtId="0" fontId="0" fillId="0" borderId="0" xfId="0" applyFont="1" applyAlignment="1"/>
    <xf numFmtId="3" fontId="4" fillId="0" borderId="1" xfId="0" applyNumberFormat="1" applyFont="1" applyBorder="1"/>
    <xf numFmtId="0" fontId="2" fillId="0" borderId="0" xfId="0" applyFont="1" applyBorder="1"/>
    <xf numFmtId="3" fontId="2" fillId="0" borderId="0" xfId="0" applyNumberFormat="1" applyFont="1" applyBorder="1"/>
    <xf numFmtId="3" fontId="3" fillId="0" borderId="0" xfId="0" applyNumberFormat="1" applyFont="1" applyBorder="1"/>
    <xf numFmtId="3" fontId="0" fillId="0" borderId="0" xfId="0" applyNumberForma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9" fontId="6" fillId="0" borderId="0" xfId="1" applyFont="1" applyAlignment="1">
      <alignment horizontal="center"/>
    </xf>
    <xf numFmtId="9" fontId="0" fillId="0" borderId="0" xfId="0" applyNumberFormat="1" applyAlignment="1">
      <alignment horizontal="center"/>
    </xf>
    <xf numFmtId="0" fontId="9" fillId="0" borderId="1" xfId="0" applyFont="1" applyBorder="1"/>
    <xf numFmtId="3" fontId="9" fillId="0" borderId="1" xfId="0" applyNumberFormat="1" applyFont="1" applyBorder="1"/>
    <xf numFmtId="3" fontId="10" fillId="0" borderId="1" xfId="0" applyNumberFormat="1" applyFont="1" applyBorder="1"/>
    <xf numFmtId="0" fontId="11" fillId="0" borderId="0" xfId="0" applyFont="1"/>
    <xf numFmtId="9" fontId="11" fillId="0" borderId="0" xfId="1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11" fillId="0" borderId="0" xfId="0" applyFont="1" applyAlignment="1">
      <alignment vertical="center"/>
    </xf>
    <xf numFmtId="9" fontId="11" fillId="0" borderId="0" xfId="0" applyNumberFormat="1" applyFont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workbookViewId="0">
      <selection activeCell="Q23" sqref="Q23"/>
    </sheetView>
  </sheetViews>
  <sheetFormatPr defaultRowHeight="15" x14ac:dyDescent="0.25"/>
  <cols>
    <col min="17" max="17" width="12.85546875" customWidth="1"/>
  </cols>
  <sheetData>
    <row r="1" spans="1:17" ht="18.75" x14ac:dyDescent="0.3">
      <c r="A1" s="16" t="s">
        <v>21</v>
      </c>
    </row>
    <row r="3" spans="1:17" ht="24" customHeight="1" x14ac:dyDescent="0.25">
      <c r="A3" s="1" t="s">
        <v>4</v>
      </c>
      <c r="B3" s="2">
        <v>11</v>
      </c>
      <c r="C3" s="2">
        <v>16</v>
      </c>
      <c r="D3" s="2">
        <v>18</v>
      </c>
      <c r="E3" s="2">
        <v>19</v>
      </c>
      <c r="F3" s="2">
        <v>30</v>
      </c>
      <c r="G3" s="2">
        <v>31</v>
      </c>
      <c r="H3" s="2">
        <v>32</v>
      </c>
      <c r="I3" s="2">
        <v>33</v>
      </c>
      <c r="J3" s="2">
        <v>34</v>
      </c>
      <c r="K3" s="2">
        <v>37</v>
      </c>
      <c r="L3" s="2">
        <v>39</v>
      </c>
      <c r="M3" s="2">
        <v>82</v>
      </c>
      <c r="N3" s="2">
        <v>85</v>
      </c>
      <c r="O3" s="2">
        <v>90</v>
      </c>
      <c r="P3" s="2">
        <v>95</v>
      </c>
      <c r="Q3" s="5" t="s">
        <v>3</v>
      </c>
    </row>
    <row r="4" spans="1:17" ht="15.75" x14ac:dyDescent="0.25">
      <c r="A4" s="3" t="s">
        <v>0</v>
      </c>
      <c r="B4" s="4">
        <v>14200</v>
      </c>
      <c r="C4" s="4">
        <v>341</v>
      </c>
      <c r="D4" s="4">
        <v>107</v>
      </c>
      <c r="E4" s="4">
        <v>218</v>
      </c>
      <c r="F4" s="4">
        <v>66563</v>
      </c>
      <c r="G4" s="4">
        <v>14706</v>
      </c>
      <c r="H4" s="4">
        <v>37746</v>
      </c>
      <c r="I4" s="4">
        <v>35773</v>
      </c>
      <c r="J4" s="4">
        <v>42131</v>
      </c>
      <c r="K4" s="4">
        <v>28504</v>
      </c>
      <c r="L4" s="4">
        <v>5470</v>
      </c>
      <c r="M4" s="4">
        <v>279</v>
      </c>
      <c r="N4" s="4">
        <v>2155</v>
      </c>
      <c r="O4" s="4">
        <v>15387</v>
      </c>
      <c r="P4" s="4">
        <v>1005</v>
      </c>
      <c r="Q4" s="6">
        <f>SUM(B4:P4)</f>
        <v>264585</v>
      </c>
    </row>
    <row r="5" spans="1:17" ht="15.75" x14ac:dyDescent="0.25">
      <c r="A5" s="3" t="s">
        <v>1</v>
      </c>
      <c r="B5" s="4">
        <v>15959</v>
      </c>
      <c r="C5" s="4">
        <v>170</v>
      </c>
      <c r="D5" s="4"/>
      <c r="E5" s="4">
        <v>319</v>
      </c>
      <c r="F5" s="4">
        <v>37960</v>
      </c>
      <c r="G5" s="4">
        <v>6496</v>
      </c>
      <c r="H5" s="4">
        <v>33098</v>
      </c>
      <c r="I5" s="4">
        <v>19180</v>
      </c>
      <c r="J5" s="4">
        <v>10860</v>
      </c>
      <c r="K5" s="4">
        <v>6126</v>
      </c>
      <c r="L5" s="4"/>
      <c r="M5" s="4">
        <v>273</v>
      </c>
      <c r="N5" s="4">
        <v>519</v>
      </c>
      <c r="O5" s="4">
        <v>3334</v>
      </c>
      <c r="P5" s="4">
        <v>106</v>
      </c>
      <c r="Q5" s="6">
        <f t="shared" ref="Q5" si="0">SUM(B5:P5)</f>
        <v>134400</v>
      </c>
    </row>
    <row r="6" spans="1:17" ht="15.75" x14ac:dyDescent="0.25">
      <c r="A6" s="3" t="s">
        <v>2</v>
      </c>
      <c r="B6" s="4">
        <v>1285</v>
      </c>
      <c r="C6" s="4"/>
      <c r="D6" s="4"/>
      <c r="E6" s="4">
        <v>2189</v>
      </c>
      <c r="F6" s="4">
        <v>22301</v>
      </c>
      <c r="G6" s="4">
        <v>6372</v>
      </c>
      <c r="H6" s="4">
        <v>62761</v>
      </c>
      <c r="I6" s="4">
        <v>23391</v>
      </c>
      <c r="J6" s="4">
        <v>3820</v>
      </c>
      <c r="K6" s="4">
        <v>43690</v>
      </c>
      <c r="L6" s="4">
        <v>38552</v>
      </c>
      <c r="M6" s="4"/>
      <c r="N6" s="4">
        <v>730</v>
      </c>
      <c r="O6" s="4">
        <v>5911</v>
      </c>
      <c r="P6" s="4"/>
      <c r="Q6" s="6">
        <v>211002</v>
      </c>
    </row>
    <row r="7" spans="1:17" x14ac:dyDescent="0.25">
      <c r="A7" s="15" t="s">
        <v>22</v>
      </c>
      <c r="B7" s="15">
        <f t="shared" ref="B7:P7" si="1">SUM(B4:B6)</f>
        <v>31444</v>
      </c>
      <c r="C7" s="15">
        <f t="shared" si="1"/>
        <v>511</v>
      </c>
      <c r="D7" s="15">
        <f t="shared" si="1"/>
        <v>107</v>
      </c>
      <c r="E7" s="15">
        <f t="shared" si="1"/>
        <v>2726</v>
      </c>
      <c r="F7" s="15">
        <f t="shared" si="1"/>
        <v>126824</v>
      </c>
      <c r="G7" s="15">
        <f t="shared" si="1"/>
        <v>27574</v>
      </c>
      <c r="H7" s="15">
        <f t="shared" si="1"/>
        <v>133605</v>
      </c>
      <c r="I7" s="15">
        <f t="shared" si="1"/>
        <v>78344</v>
      </c>
      <c r="J7" s="15">
        <f t="shared" si="1"/>
        <v>56811</v>
      </c>
      <c r="K7" s="15">
        <f t="shared" si="1"/>
        <v>78320</v>
      </c>
      <c r="L7" s="15">
        <f t="shared" si="1"/>
        <v>44022</v>
      </c>
      <c r="M7" s="15">
        <f t="shared" si="1"/>
        <v>552</v>
      </c>
      <c r="N7" s="15">
        <f t="shared" si="1"/>
        <v>3404</v>
      </c>
      <c r="O7" s="15">
        <f t="shared" si="1"/>
        <v>24632</v>
      </c>
      <c r="P7" s="15">
        <f t="shared" si="1"/>
        <v>1111</v>
      </c>
      <c r="Q7" s="15">
        <f>SUM(Q4:Q6)</f>
        <v>609987</v>
      </c>
    </row>
    <row r="8" spans="1:17" x14ac:dyDescent="0.25">
      <c r="A8" s="15" t="s">
        <v>23</v>
      </c>
      <c r="B8" s="17">
        <f>B7/$Q$7%</f>
        <v>5.1548639561170972</v>
      </c>
      <c r="C8" s="17">
        <f t="shared" ref="C8:Q8" si="2">C7/$Q$7%</f>
        <v>8.3772277114102428E-2</v>
      </c>
      <c r="D8" s="17">
        <f t="shared" si="2"/>
        <v>1.7541357438765087E-2</v>
      </c>
      <c r="E8" s="17">
        <f t="shared" si="2"/>
        <v>0.4468947698885386</v>
      </c>
      <c r="F8" s="17">
        <f t="shared" si="2"/>
        <v>20.791262764616295</v>
      </c>
      <c r="G8" s="17">
        <f t="shared" si="2"/>
        <v>4.5204242057617625</v>
      </c>
      <c r="H8" s="17">
        <f t="shared" si="2"/>
        <v>21.902925800058036</v>
      </c>
      <c r="I8" s="17">
        <f t="shared" si="2"/>
        <v>12.843552403575814</v>
      </c>
      <c r="J8" s="17">
        <f t="shared" si="2"/>
        <v>9.3134771724643315</v>
      </c>
      <c r="K8" s="17">
        <f t="shared" si="2"/>
        <v>12.839617893496092</v>
      </c>
      <c r="L8" s="17">
        <f t="shared" si="2"/>
        <v>7.2168751137319322</v>
      </c>
      <c r="M8" s="17">
        <f t="shared" si="2"/>
        <v>9.0493731833629243E-2</v>
      </c>
      <c r="N8" s="17">
        <f t="shared" si="2"/>
        <v>0.55804467964071369</v>
      </c>
      <c r="O8" s="17">
        <f t="shared" si="2"/>
        <v>4.0381188451557168</v>
      </c>
      <c r="P8" s="17">
        <f t="shared" si="2"/>
        <v>0.18213502910717769</v>
      </c>
      <c r="Q8" s="17">
        <f t="shared" si="2"/>
        <v>100</v>
      </c>
    </row>
    <row r="9" spans="1:17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1:17" x14ac:dyDescent="0.25">
      <c r="A10" s="8" t="s">
        <v>5</v>
      </c>
      <c r="B10" s="9"/>
      <c r="C10" s="9"/>
      <c r="D10" s="9" t="s">
        <v>10</v>
      </c>
      <c r="E10" s="9"/>
      <c r="F10" s="9"/>
      <c r="G10" s="9"/>
      <c r="H10" s="9" t="s">
        <v>15</v>
      </c>
      <c r="I10" s="9"/>
    </row>
    <row r="11" spans="1:17" x14ac:dyDescent="0.25">
      <c r="A11" s="10" t="s">
        <v>9</v>
      </c>
      <c r="B11" s="9"/>
      <c r="C11" s="9"/>
      <c r="D11" s="9" t="s">
        <v>11</v>
      </c>
      <c r="E11" s="9"/>
      <c r="F11" s="9"/>
      <c r="G11" s="9"/>
      <c r="H11" s="9" t="s">
        <v>16</v>
      </c>
      <c r="I11" s="9"/>
    </row>
    <row r="12" spans="1:17" x14ac:dyDescent="0.25">
      <c r="A12" s="8" t="s">
        <v>6</v>
      </c>
      <c r="B12" s="9"/>
      <c r="C12" s="9"/>
      <c r="D12" s="9" t="s">
        <v>12</v>
      </c>
      <c r="E12" s="9"/>
      <c r="F12" s="9"/>
      <c r="G12" s="9"/>
      <c r="H12" s="9" t="s">
        <v>17</v>
      </c>
      <c r="I12" s="9"/>
    </row>
    <row r="13" spans="1:17" x14ac:dyDescent="0.25">
      <c r="A13" s="10" t="s">
        <v>7</v>
      </c>
      <c r="B13" s="9"/>
      <c r="C13" s="9"/>
      <c r="D13" s="9" t="s">
        <v>13</v>
      </c>
      <c r="E13" s="9"/>
      <c r="F13" s="9"/>
      <c r="G13" s="9"/>
      <c r="H13" s="9" t="s">
        <v>18</v>
      </c>
      <c r="I13" s="9"/>
    </row>
    <row r="14" spans="1:17" x14ac:dyDescent="0.25">
      <c r="A14" s="8" t="s">
        <v>8</v>
      </c>
      <c r="B14" s="9"/>
      <c r="C14" s="9"/>
      <c r="D14" s="9" t="s">
        <v>14</v>
      </c>
      <c r="E14" s="9"/>
      <c r="F14" s="9"/>
      <c r="G14" s="9"/>
      <c r="H14" s="9" t="s">
        <v>19</v>
      </c>
      <c r="I14" s="9"/>
    </row>
  </sheetData>
  <pageMargins left="0.25" right="0.25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workbookViewId="0">
      <selection activeCell="F19" sqref="F19"/>
    </sheetView>
  </sheetViews>
  <sheetFormatPr defaultRowHeight="15" x14ac:dyDescent="0.25"/>
  <cols>
    <col min="17" max="17" width="12.85546875" customWidth="1"/>
  </cols>
  <sheetData>
    <row r="1" spans="1:18" s="19" customFormat="1" ht="18.75" x14ac:dyDescent="0.3">
      <c r="A1" s="16" t="s">
        <v>24</v>
      </c>
    </row>
    <row r="3" spans="1:18" ht="24" customHeight="1" x14ac:dyDescent="0.25">
      <c r="A3" s="1" t="s">
        <v>4</v>
      </c>
      <c r="B3" s="2">
        <v>11</v>
      </c>
      <c r="C3" s="2">
        <v>16</v>
      </c>
      <c r="D3" s="2">
        <v>18</v>
      </c>
      <c r="E3" s="2">
        <v>19</v>
      </c>
      <c r="F3" s="2">
        <v>30</v>
      </c>
      <c r="G3" s="2">
        <v>31</v>
      </c>
      <c r="H3" s="2">
        <v>32</v>
      </c>
      <c r="I3" s="2">
        <v>33</v>
      </c>
      <c r="J3" s="2">
        <v>34</v>
      </c>
      <c r="K3" s="2">
        <v>37</v>
      </c>
      <c r="L3" s="2">
        <v>39</v>
      </c>
      <c r="M3" s="2">
        <v>82</v>
      </c>
      <c r="N3" s="2">
        <v>85</v>
      </c>
      <c r="O3" s="2">
        <v>90</v>
      </c>
      <c r="P3" s="2">
        <v>95</v>
      </c>
      <c r="Q3" s="5" t="s">
        <v>3</v>
      </c>
    </row>
    <row r="4" spans="1:18" ht="15.75" x14ac:dyDescent="0.25">
      <c r="A4" s="3" t="s">
        <v>0</v>
      </c>
      <c r="B4" s="27">
        <v>4068</v>
      </c>
      <c r="C4" s="27">
        <v>341</v>
      </c>
      <c r="D4" s="27"/>
      <c r="E4" s="27">
        <v>200</v>
      </c>
      <c r="F4" s="27">
        <v>68834</v>
      </c>
      <c r="G4" s="27">
        <v>11772</v>
      </c>
      <c r="H4" s="27">
        <v>27943</v>
      </c>
      <c r="I4" s="27">
        <v>35822</v>
      </c>
      <c r="J4" s="27">
        <v>86093</v>
      </c>
      <c r="K4" s="27">
        <v>22371</v>
      </c>
      <c r="L4" s="27">
        <v>9887</v>
      </c>
      <c r="M4" s="27">
        <v>600</v>
      </c>
      <c r="N4" s="27">
        <v>1588</v>
      </c>
      <c r="O4" s="27">
        <v>16000</v>
      </c>
      <c r="P4" s="27">
        <v>1100</v>
      </c>
      <c r="Q4" s="28">
        <f>SUM(B4:P4)</f>
        <v>286619</v>
      </c>
      <c r="R4" s="29"/>
    </row>
    <row r="5" spans="1:18" ht="15.75" x14ac:dyDescent="0.25">
      <c r="A5" s="26" t="s">
        <v>1</v>
      </c>
      <c r="B5" s="27">
        <v>11650</v>
      </c>
      <c r="C5" s="27">
        <v>231</v>
      </c>
      <c r="D5" s="27"/>
      <c r="E5" s="27">
        <v>320</v>
      </c>
      <c r="F5" s="27">
        <v>34514</v>
      </c>
      <c r="G5" s="27">
        <v>4696</v>
      </c>
      <c r="H5" s="27">
        <v>235</v>
      </c>
      <c r="I5" s="27">
        <v>14963</v>
      </c>
      <c r="J5" s="27">
        <v>57399</v>
      </c>
      <c r="K5" s="27">
        <f>2703+800+1000</f>
        <v>4503</v>
      </c>
      <c r="L5" s="27">
        <v>200</v>
      </c>
      <c r="M5" s="27">
        <v>500</v>
      </c>
      <c r="N5" s="27">
        <v>340</v>
      </c>
      <c r="O5" s="27">
        <v>3335</v>
      </c>
      <c r="P5" s="27">
        <v>200</v>
      </c>
      <c r="Q5" s="28">
        <f t="shared" ref="Q5" si="0">SUM(B5:P5)</f>
        <v>133086</v>
      </c>
    </row>
    <row r="6" spans="1:18" ht="15.75" x14ac:dyDescent="0.25">
      <c r="A6" s="3" t="s">
        <v>2</v>
      </c>
      <c r="B6" s="27">
        <v>1500</v>
      </c>
      <c r="C6" s="27"/>
      <c r="D6" s="27"/>
      <c r="E6" s="27"/>
      <c r="F6" s="27">
        <v>25000</v>
      </c>
      <c r="G6" s="27">
        <v>6100</v>
      </c>
      <c r="H6" s="27">
        <v>36000</v>
      </c>
      <c r="I6" s="27">
        <v>24100</v>
      </c>
      <c r="J6" s="27">
        <v>67000</v>
      </c>
      <c r="K6" s="27">
        <v>60500</v>
      </c>
      <c r="L6" s="27">
        <v>23500</v>
      </c>
      <c r="M6" s="27"/>
      <c r="N6" s="27"/>
      <c r="O6" s="27">
        <v>6000</v>
      </c>
      <c r="P6" s="27"/>
      <c r="Q6" s="28">
        <v>249700</v>
      </c>
    </row>
    <row r="7" spans="1:18" x14ac:dyDescent="0.25">
      <c r="A7" s="15" t="s">
        <v>22</v>
      </c>
      <c r="B7" s="15">
        <f t="shared" ref="B7:P7" si="1">SUM(B4:B6)</f>
        <v>17218</v>
      </c>
      <c r="C7" s="15">
        <f t="shared" si="1"/>
        <v>572</v>
      </c>
      <c r="D7" s="15">
        <f t="shared" si="1"/>
        <v>0</v>
      </c>
      <c r="E7" s="15">
        <f t="shared" si="1"/>
        <v>520</v>
      </c>
      <c r="F7" s="15">
        <f t="shared" si="1"/>
        <v>128348</v>
      </c>
      <c r="G7" s="15">
        <f t="shared" si="1"/>
        <v>22568</v>
      </c>
      <c r="H7" s="15">
        <f t="shared" si="1"/>
        <v>64178</v>
      </c>
      <c r="I7" s="15">
        <f t="shared" si="1"/>
        <v>74885</v>
      </c>
      <c r="J7" s="15">
        <f t="shared" si="1"/>
        <v>210492</v>
      </c>
      <c r="K7" s="15">
        <f t="shared" si="1"/>
        <v>87374</v>
      </c>
      <c r="L7" s="15">
        <f t="shared" si="1"/>
        <v>33587</v>
      </c>
      <c r="M7" s="15">
        <f t="shared" si="1"/>
        <v>1100</v>
      </c>
      <c r="N7" s="15">
        <f t="shared" si="1"/>
        <v>1928</v>
      </c>
      <c r="O7" s="15">
        <f t="shared" si="1"/>
        <v>25335</v>
      </c>
      <c r="P7" s="15">
        <f t="shared" si="1"/>
        <v>1300</v>
      </c>
      <c r="Q7" s="15">
        <f>SUM(Q4:Q6)</f>
        <v>669405</v>
      </c>
    </row>
    <row r="8" spans="1:18" x14ac:dyDescent="0.25">
      <c r="A8" s="15" t="s">
        <v>23</v>
      </c>
      <c r="B8" s="18">
        <f>B7/$Q$7%</f>
        <v>2.5721349556695872</v>
      </c>
      <c r="C8" s="18">
        <f t="shared" ref="C8:Q8" si="2">C7/$Q$7%</f>
        <v>8.5449018157916362E-2</v>
      </c>
      <c r="D8" s="18">
        <f t="shared" si="2"/>
        <v>0</v>
      </c>
      <c r="E8" s="18">
        <f t="shared" si="2"/>
        <v>7.7680925598105785E-2</v>
      </c>
      <c r="F8" s="18">
        <f t="shared" si="2"/>
        <v>19.173445074357076</v>
      </c>
      <c r="G8" s="18">
        <f t="shared" si="2"/>
        <v>3.3713521709577909</v>
      </c>
      <c r="H8" s="18">
        <f t="shared" si="2"/>
        <v>9.587320082760062</v>
      </c>
      <c r="I8" s="18">
        <f t="shared" si="2"/>
        <v>11.186800218104137</v>
      </c>
      <c r="J8" s="18">
        <f t="shared" si="2"/>
        <v>31.444641136531697</v>
      </c>
      <c r="K8" s="18">
        <f t="shared" si="2"/>
        <v>13.052486910017105</v>
      </c>
      <c r="L8" s="18">
        <f t="shared" si="2"/>
        <v>5.0174408616607282</v>
      </c>
      <c r="M8" s="18">
        <f t="shared" si="2"/>
        <v>0.16432503491906991</v>
      </c>
      <c r="N8" s="18">
        <f t="shared" si="2"/>
        <v>0.28801697029451528</v>
      </c>
      <c r="O8" s="18">
        <f t="shared" si="2"/>
        <v>3.784704326976942</v>
      </c>
      <c r="P8" s="18">
        <f t="shared" si="2"/>
        <v>0.19420231399526444</v>
      </c>
      <c r="Q8" s="18">
        <f t="shared" si="2"/>
        <v>100</v>
      </c>
    </row>
    <row r="10" spans="1:18" x14ac:dyDescent="0.25">
      <c r="A10" s="15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8" x14ac:dyDescent="0.25">
      <c r="A11" s="8" t="s">
        <v>5</v>
      </c>
      <c r="B11" s="9"/>
      <c r="C11" s="9"/>
      <c r="D11" s="9" t="s">
        <v>10</v>
      </c>
      <c r="E11" s="9"/>
      <c r="F11" s="9"/>
      <c r="G11" s="9"/>
      <c r="H11" s="9" t="s">
        <v>15</v>
      </c>
      <c r="I11" s="9"/>
    </row>
    <row r="12" spans="1:18" x14ac:dyDescent="0.25">
      <c r="A12" s="10" t="s">
        <v>9</v>
      </c>
      <c r="B12" s="9"/>
      <c r="C12" s="9"/>
      <c r="D12" s="9" t="s">
        <v>11</v>
      </c>
      <c r="E12" s="9"/>
      <c r="F12" s="9"/>
      <c r="G12" s="9"/>
      <c r="H12" s="9" t="s">
        <v>16</v>
      </c>
      <c r="I12" s="9"/>
    </row>
    <row r="13" spans="1:18" x14ac:dyDescent="0.25">
      <c r="A13" s="8" t="s">
        <v>6</v>
      </c>
      <c r="B13" s="9"/>
      <c r="C13" s="9"/>
      <c r="D13" s="9" t="s">
        <v>12</v>
      </c>
      <c r="E13" s="9"/>
      <c r="F13" s="9"/>
      <c r="G13" s="9"/>
      <c r="H13" s="9" t="s">
        <v>17</v>
      </c>
      <c r="I13" s="9"/>
    </row>
    <row r="14" spans="1:18" x14ac:dyDescent="0.25">
      <c r="A14" s="10" t="s">
        <v>7</v>
      </c>
      <c r="B14" s="9"/>
      <c r="C14" s="9"/>
      <c r="D14" s="9" t="s">
        <v>13</v>
      </c>
      <c r="E14" s="9"/>
      <c r="F14" s="9"/>
      <c r="G14" s="9"/>
      <c r="H14" s="9" t="s">
        <v>18</v>
      </c>
      <c r="I14" s="9"/>
    </row>
    <row r="15" spans="1:18" x14ac:dyDescent="0.25">
      <c r="A15" s="8" t="s">
        <v>8</v>
      </c>
      <c r="B15" s="9"/>
      <c r="C15" s="9"/>
      <c r="D15" s="9" t="s">
        <v>14</v>
      </c>
      <c r="E15" s="9"/>
      <c r="F15" s="9"/>
      <c r="G15" s="9"/>
      <c r="H15" s="9" t="s">
        <v>19</v>
      </c>
      <c r="I15" s="9"/>
    </row>
  </sheetData>
  <pageMargins left="0.25" right="0.25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workbookViewId="0">
      <selection activeCell="A28" sqref="A28"/>
    </sheetView>
  </sheetViews>
  <sheetFormatPr defaultRowHeight="15" x14ac:dyDescent="0.25"/>
  <cols>
    <col min="1" max="1" width="14.28515625" customWidth="1"/>
    <col min="2" max="2" width="12.5703125" bestFit="1" customWidth="1"/>
    <col min="17" max="17" width="12.85546875" customWidth="1"/>
    <col min="20" max="20" width="45.28515625" customWidth="1"/>
    <col min="21" max="21" width="17.85546875" style="22" customWidth="1"/>
    <col min="22" max="22" width="9.140625" style="22"/>
    <col min="23" max="23" width="19.140625" style="22" customWidth="1"/>
  </cols>
  <sheetData>
    <row r="1" spans="1:23" ht="18.75" x14ac:dyDescent="0.3">
      <c r="A1" s="16" t="s">
        <v>45</v>
      </c>
    </row>
    <row r="2" spans="1:23" ht="18.75" x14ac:dyDescent="0.3">
      <c r="A2" s="16"/>
      <c r="T2" s="16" t="s">
        <v>44</v>
      </c>
    </row>
    <row r="3" spans="1:23" x14ac:dyDescent="0.25">
      <c r="A3" s="7" t="s">
        <v>25</v>
      </c>
    </row>
    <row r="4" spans="1:23" ht="24" customHeight="1" x14ac:dyDescent="0.25">
      <c r="A4" s="1" t="s">
        <v>4</v>
      </c>
      <c r="B4" s="2">
        <v>11</v>
      </c>
      <c r="C4" s="2">
        <v>16</v>
      </c>
      <c r="D4" s="2">
        <v>18</v>
      </c>
      <c r="E4" s="2">
        <v>19</v>
      </c>
      <c r="F4" s="2">
        <v>30</v>
      </c>
      <c r="G4" s="2">
        <v>31</v>
      </c>
      <c r="H4" s="2">
        <v>32</v>
      </c>
      <c r="I4" s="2">
        <v>33</v>
      </c>
      <c r="J4" s="2">
        <v>34</v>
      </c>
      <c r="K4" s="2">
        <v>37</v>
      </c>
      <c r="L4" s="2">
        <v>39</v>
      </c>
      <c r="M4" s="2">
        <v>82</v>
      </c>
      <c r="N4" s="2">
        <v>85</v>
      </c>
      <c r="O4" s="2">
        <v>90</v>
      </c>
      <c r="P4" s="2">
        <v>95</v>
      </c>
      <c r="Q4" s="5" t="s">
        <v>3</v>
      </c>
      <c r="T4" s="21" t="s">
        <v>20</v>
      </c>
      <c r="U4" s="22" t="s">
        <v>46</v>
      </c>
      <c r="V4" s="22" t="s">
        <v>43</v>
      </c>
      <c r="W4" s="22" t="s">
        <v>47</v>
      </c>
    </row>
    <row r="5" spans="1:23" s="29" customFormat="1" ht="15.75" x14ac:dyDescent="0.25">
      <c r="A5" s="26" t="s">
        <v>0</v>
      </c>
      <c r="B5" s="27"/>
      <c r="C5" s="27"/>
      <c r="D5" s="27"/>
      <c r="E5" s="27">
        <v>181</v>
      </c>
      <c r="F5" s="27">
        <v>62389</v>
      </c>
      <c r="G5" s="27"/>
      <c r="H5" s="27">
        <v>1000</v>
      </c>
      <c r="I5" s="27">
        <v>32468</v>
      </c>
      <c r="J5" s="27">
        <v>94564.092513778451</v>
      </c>
      <c r="K5" s="27">
        <v>20276</v>
      </c>
      <c r="L5" s="27">
        <v>10184</v>
      </c>
      <c r="M5" s="27">
        <v>544</v>
      </c>
      <c r="N5" s="27">
        <v>1400</v>
      </c>
      <c r="O5" s="27">
        <v>14502</v>
      </c>
      <c r="P5" s="27">
        <v>1133</v>
      </c>
      <c r="Q5" s="28">
        <f>SUM(B5:P5)</f>
        <v>238641.09251377845</v>
      </c>
      <c r="T5" s="29" t="s">
        <v>28</v>
      </c>
      <c r="U5" s="30">
        <v>1</v>
      </c>
      <c r="V5" s="31">
        <v>41.88313695302439</v>
      </c>
      <c r="W5" s="31">
        <f t="shared" ref="W5:W11" si="0">V5*U5</f>
        <v>41.88313695302439</v>
      </c>
    </row>
    <row r="6" spans="1:23" ht="15.75" x14ac:dyDescent="0.25">
      <c r="A6" s="26" t="s">
        <v>1</v>
      </c>
      <c r="B6" s="11"/>
      <c r="C6" s="27"/>
      <c r="D6" s="27"/>
      <c r="E6" s="27">
        <v>400</v>
      </c>
      <c r="F6" s="27">
        <f>W12*1.03</f>
        <v>32106.119181670409</v>
      </c>
      <c r="G6" s="27"/>
      <c r="H6" s="27">
        <v>1000</v>
      </c>
      <c r="I6" s="27">
        <v>18000</v>
      </c>
      <c r="J6" s="27">
        <v>57399</v>
      </c>
      <c r="K6" s="27">
        <v>8000</v>
      </c>
      <c r="L6" s="27">
        <v>1000</v>
      </c>
      <c r="M6" s="27">
        <v>500</v>
      </c>
      <c r="N6" s="27">
        <v>400</v>
      </c>
      <c r="O6" s="27">
        <v>4000</v>
      </c>
      <c r="P6" s="27">
        <v>200</v>
      </c>
      <c r="Q6" s="28">
        <f t="shared" ref="Q6:Q7" si="1">SUM(B6:P6)</f>
        <v>123005.11918167041</v>
      </c>
      <c r="T6" t="s">
        <v>29</v>
      </c>
      <c r="U6" s="24">
        <v>0.94565217391304346</v>
      </c>
      <c r="V6" s="23">
        <v>2389.7933528602562</v>
      </c>
      <c r="W6" s="23">
        <f t="shared" si="0"/>
        <v>2259.9132793352424</v>
      </c>
    </row>
    <row r="7" spans="1:23" ht="15.75" x14ac:dyDescent="0.25">
      <c r="A7" s="26" t="s">
        <v>2</v>
      </c>
      <c r="B7" s="27"/>
      <c r="C7" s="27"/>
      <c r="D7" s="27"/>
      <c r="E7" s="27"/>
      <c r="F7" s="27">
        <v>9100</v>
      </c>
      <c r="G7" s="27"/>
      <c r="H7" s="27">
        <v>23800</v>
      </c>
      <c r="I7" s="27">
        <v>9100</v>
      </c>
      <c r="J7" s="27">
        <v>23450</v>
      </c>
      <c r="K7" s="27">
        <v>42000</v>
      </c>
      <c r="L7" s="27">
        <v>3674.9999999999995</v>
      </c>
      <c r="M7" s="27"/>
      <c r="N7" s="27"/>
      <c r="O7" s="27">
        <v>2100</v>
      </c>
      <c r="P7" s="27"/>
      <c r="Q7" s="28">
        <f t="shared" si="1"/>
        <v>113225</v>
      </c>
      <c r="T7" t="s">
        <v>30</v>
      </c>
      <c r="U7" s="24">
        <v>0.82499999999999996</v>
      </c>
      <c r="V7" s="23">
        <v>7804.2334118263771</v>
      </c>
      <c r="W7" s="23">
        <f t="shared" si="0"/>
        <v>6438.4925647567607</v>
      </c>
    </row>
    <row r="8" spans="1:23" x14ac:dyDescent="0.25">
      <c r="A8" s="15" t="s">
        <v>22</v>
      </c>
      <c r="B8" s="15">
        <f t="shared" ref="B8:P8" si="2">SUM(B5:B7)</f>
        <v>0</v>
      </c>
      <c r="C8" s="15">
        <f t="shared" si="2"/>
        <v>0</v>
      </c>
      <c r="D8" s="15">
        <f t="shared" si="2"/>
        <v>0</v>
      </c>
      <c r="E8" s="15">
        <f t="shared" si="2"/>
        <v>581</v>
      </c>
      <c r="F8" s="15">
        <f t="shared" si="2"/>
        <v>103595.11918167041</v>
      </c>
      <c r="G8" s="15">
        <f t="shared" si="2"/>
        <v>0</v>
      </c>
      <c r="H8" s="15">
        <f t="shared" si="2"/>
        <v>25800</v>
      </c>
      <c r="I8" s="15">
        <f t="shared" si="2"/>
        <v>59568</v>
      </c>
      <c r="J8" s="15">
        <f t="shared" si="2"/>
        <v>175413.09251377845</v>
      </c>
      <c r="K8" s="15">
        <f t="shared" si="2"/>
        <v>70276</v>
      </c>
      <c r="L8" s="15">
        <f t="shared" si="2"/>
        <v>14859</v>
      </c>
      <c r="M8" s="15">
        <f t="shared" si="2"/>
        <v>1044</v>
      </c>
      <c r="N8" s="15">
        <f t="shared" si="2"/>
        <v>1800</v>
      </c>
      <c r="O8" s="15">
        <f t="shared" si="2"/>
        <v>20602</v>
      </c>
      <c r="P8" s="15">
        <f t="shared" si="2"/>
        <v>1333</v>
      </c>
      <c r="Q8" s="15">
        <f>SUM(Q5:Q7)</f>
        <v>474871.21169544884</v>
      </c>
      <c r="T8" t="s">
        <v>31</v>
      </c>
      <c r="U8" s="24">
        <v>0.84590163934426232</v>
      </c>
      <c r="V8" s="23">
        <v>8782.7859248328296</v>
      </c>
      <c r="W8" s="23">
        <f t="shared" si="0"/>
        <v>7429.3730118258036</v>
      </c>
    </row>
    <row r="9" spans="1:23" x14ac:dyDescent="0.25">
      <c r="A9" s="15" t="s">
        <v>23</v>
      </c>
      <c r="B9" s="18">
        <f>B8/$Q$8%</f>
        <v>0</v>
      </c>
      <c r="C9" s="18">
        <f>C8/$Q$8%</f>
        <v>0</v>
      </c>
      <c r="D9" s="18">
        <f t="shared" ref="D9:Q9" si="3">D8/$Q$8%</f>
        <v>0</v>
      </c>
      <c r="E9" s="18">
        <f t="shared" si="3"/>
        <v>0.12234896234826197</v>
      </c>
      <c r="F9" s="18">
        <f t="shared" si="3"/>
        <v>21.815413659590195</v>
      </c>
      <c r="G9" s="18">
        <f t="shared" si="3"/>
        <v>0</v>
      </c>
      <c r="H9" s="18">
        <f t="shared" si="3"/>
        <v>5.4330520285458839</v>
      </c>
      <c r="I9" s="18">
        <f t="shared" si="3"/>
        <v>12.544032683582218</v>
      </c>
      <c r="J9" s="18">
        <f t="shared" si="3"/>
        <v>36.93908752385623</v>
      </c>
      <c r="K9" s="18">
        <f t="shared" si="3"/>
        <v>14.798959858840719</v>
      </c>
      <c r="L9" s="18">
        <f t="shared" si="3"/>
        <v>3.1290589183009025</v>
      </c>
      <c r="M9" s="18">
        <f t="shared" si="3"/>
        <v>0.21984908208534507</v>
      </c>
      <c r="N9" s="18">
        <f t="shared" si="3"/>
        <v>0.379050141526457</v>
      </c>
      <c r="O9" s="18">
        <f t="shared" si="3"/>
        <v>4.3384394531822599</v>
      </c>
      <c r="P9" s="18">
        <f t="shared" si="3"/>
        <v>0.28070768814153735</v>
      </c>
      <c r="Q9" s="18">
        <f t="shared" si="3"/>
        <v>100.00000000000001</v>
      </c>
      <c r="T9" t="s">
        <v>32</v>
      </c>
      <c r="U9" s="24">
        <v>1</v>
      </c>
      <c r="V9" s="23">
        <v>4344.1692143432256</v>
      </c>
      <c r="W9" s="23">
        <f t="shared" si="0"/>
        <v>4344.1692143432256</v>
      </c>
    </row>
    <row r="10" spans="1:23" ht="15.75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T10" t="s">
        <v>33</v>
      </c>
      <c r="U10" s="24">
        <v>0.94832041343669249</v>
      </c>
      <c r="V10" s="23">
        <v>9552.7073776369325</v>
      </c>
      <c r="W10" s="23">
        <f t="shared" si="0"/>
        <v>9059.0274098003993</v>
      </c>
    </row>
    <row r="11" spans="1:23" x14ac:dyDescent="0.25">
      <c r="T11" t="s">
        <v>34</v>
      </c>
      <c r="U11" s="24">
        <v>1</v>
      </c>
      <c r="V11" s="23">
        <v>1598.1308797529293</v>
      </c>
      <c r="W11" s="23">
        <f t="shared" si="0"/>
        <v>1598.1308797529293</v>
      </c>
    </row>
    <row r="12" spans="1:23" x14ac:dyDescent="0.25">
      <c r="A12" s="7" t="s">
        <v>26</v>
      </c>
      <c r="V12" s="23">
        <f>SUM(V5:V11)</f>
        <v>34513.703298205575</v>
      </c>
      <c r="W12" s="23">
        <f>SUM(W5:W11)</f>
        <v>31170.989496767386</v>
      </c>
    </row>
    <row r="13" spans="1:23" ht="24" customHeight="1" x14ac:dyDescent="0.25">
      <c r="A13" s="1" t="s">
        <v>4</v>
      </c>
      <c r="B13" s="2">
        <v>11</v>
      </c>
      <c r="C13" s="2">
        <v>16</v>
      </c>
      <c r="D13" s="2">
        <v>18</v>
      </c>
      <c r="E13" s="2">
        <v>19</v>
      </c>
      <c r="F13" s="2">
        <v>30</v>
      </c>
      <c r="G13" s="2">
        <v>31</v>
      </c>
      <c r="H13" s="2">
        <v>32</v>
      </c>
      <c r="I13" s="2">
        <v>33</v>
      </c>
      <c r="J13" s="2">
        <v>34</v>
      </c>
      <c r="K13" s="2">
        <v>37</v>
      </c>
      <c r="L13" s="2">
        <v>39</v>
      </c>
      <c r="M13" s="2">
        <v>82</v>
      </c>
      <c r="N13" s="2">
        <v>85</v>
      </c>
      <c r="O13" s="2">
        <v>90</v>
      </c>
      <c r="P13" s="2">
        <v>95</v>
      </c>
      <c r="Q13" s="5" t="s">
        <v>3</v>
      </c>
      <c r="T13" s="7" t="s">
        <v>0</v>
      </c>
    </row>
    <row r="14" spans="1:23" s="29" customFormat="1" ht="15.75" x14ac:dyDescent="0.25">
      <c r="A14" s="26" t="s">
        <v>0</v>
      </c>
      <c r="B14" s="27"/>
      <c r="C14" s="27"/>
      <c r="D14" s="27"/>
      <c r="E14" s="27">
        <v>181</v>
      </c>
      <c r="F14" s="27">
        <v>64261</v>
      </c>
      <c r="G14" s="27"/>
      <c r="H14" s="27">
        <v>1000</v>
      </c>
      <c r="I14" s="27">
        <v>32468</v>
      </c>
      <c r="J14" s="27">
        <v>94427.676503102877</v>
      </c>
      <c r="K14" s="27">
        <v>20276</v>
      </c>
      <c r="L14" s="27">
        <v>18000</v>
      </c>
      <c r="M14" s="27">
        <v>544</v>
      </c>
      <c r="N14" s="27">
        <v>1400</v>
      </c>
      <c r="O14" s="27">
        <v>16000</v>
      </c>
      <c r="P14" s="27">
        <v>2000</v>
      </c>
      <c r="Q14" s="28">
        <f t="shared" ref="Q14:Q16" si="4">SUM(B14:P14)</f>
        <v>250557.67650310288</v>
      </c>
      <c r="T14" s="32" t="s">
        <v>35</v>
      </c>
      <c r="U14" s="33">
        <v>1</v>
      </c>
      <c r="V14" s="31">
        <v>41.180819980453634</v>
      </c>
      <c r="W14" s="31">
        <f>V14*U14</f>
        <v>41.180819980453634</v>
      </c>
    </row>
    <row r="15" spans="1:23" ht="15.75" x14ac:dyDescent="0.25">
      <c r="A15" s="26" t="s">
        <v>1</v>
      </c>
      <c r="B15" s="27"/>
      <c r="C15" s="27"/>
      <c r="D15" s="27"/>
      <c r="E15" s="27">
        <v>400</v>
      </c>
      <c r="F15" s="27">
        <f>F6*1.03</f>
        <v>33069.302757120524</v>
      </c>
      <c r="G15" s="27"/>
      <c r="H15" s="27">
        <v>1000</v>
      </c>
      <c r="I15" s="27">
        <v>18000</v>
      </c>
      <c r="J15" s="27">
        <v>58990</v>
      </c>
      <c r="K15" s="27">
        <v>8000</v>
      </c>
      <c r="L15" s="27">
        <v>3000</v>
      </c>
      <c r="M15" s="27">
        <v>500</v>
      </c>
      <c r="N15" s="27">
        <v>400</v>
      </c>
      <c r="O15" s="27">
        <v>7000</v>
      </c>
      <c r="P15" s="27">
        <v>200</v>
      </c>
      <c r="Q15" s="28">
        <f t="shared" si="4"/>
        <v>130559.30275712052</v>
      </c>
      <c r="T15" s="20" t="s">
        <v>36</v>
      </c>
      <c r="U15" s="25">
        <v>1</v>
      </c>
      <c r="V15" s="23">
        <v>7571.9952118415904</v>
      </c>
      <c r="W15" s="23">
        <f t="shared" ref="W15:W22" si="5">V15*U15</f>
        <v>7571.9952118415904</v>
      </c>
    </row>
    <row r="16" spans="1:23" ht="15.75" x14ac:dyDescent="0.25">
      <c r="A16" s="26" t="s">
        <v>2</v>
      </c>
      <c r="B16" s="27"/>
      <c r="C16" s="27"/>
      <c r="D16" s="27"/>
      <c r="E16" s="27"/>
      <c r="F16" s="27">
        <v>9450</v>
      </c>
      <c r="G16" s="27"/>
      <c r="H16" s="27">
        <v>23800</v>
      </c>
      <c r="I16" s="27">
        <v>9450</v>
      </c>
      <c r="J16" s="27">
        <v>23450</v>
      </c>
      <c r="K16" s="27">
        <v>52850</v>
      </c>
      <c r="L16" s="27">
        <v>3674.9999999999995</v>
      </c>
      <c r="M16" s="27"/>
      <c r="N16" s="27"/>
      <c r="O16" s="27">
        <v>2800</v>
      </c>
      <c r="P16" s="27"/>
      <c r="Q16" s="28">
        <f t="shared" si="4"/>
        <v>125475</v>
      </c>
      <c r="T16" s="20" t="s">
        <v>37</v>
      </c>
      <c r="U16" s="25">
        <v>1</v>
      </c>
      <c r="V16" s="23">
        <v>23484.336445557383</v>
      </c>
      <c r="W16" s="23">
        <f t="shared" si="5"/>
        <v>23484.336445557383</v>
      </c>
    </row>
    <row r="17" spans="1:23" x14ac:dyDescent="0.25">
      <c r="A17" s="15" t="s">
        <v>22</v>
      </c>
      <c r="B17" s="15">
        <f t="shared" ref="B17:C17" si="6">SUM(B14:B16)</f>
        <v>0</v>
      </c>
      <c r="C17" s="15">
        <f t="shared" si="6"/>
        <v>0</v>
      </c>
      <c r="D17" s="15">
        <f t="shared" ref="D17" si="7">SUM(D14:D16)</f>
        <v>0</v>
      </c>
      <c r="E17" s="15">
        <f t="shared" ref="E17" si="8">SUM(E14:E16)</f>
        <v>581</v>
      </c>
      <c r="F17" s="15">
        <f t="shared" ref="F17" si="9">SUM(F14:F16)</f>
        <v>106780.30275712052</v>
      </c>
      <c r="G17" s="15">
        <f t="shared" ref="G17" si="10">SUM(G14:G16)</f>
        <v>0</v>
      </c>
      <c r="H17" s="15">
        <f t="shared" ref="H17" si="11">SUM(H14:H16)</f>
        <v>25800</v>
      </c>
      <c r="I17" s="15">
        <f t="shared" ref="I17" si="12">SUM(I14:I16)</f>
        <v>59918</v>
      </c>
      <c r="J17" s="15">
        <f t="shared" ref="J17" si="13">SUM(J14:J16)</f>
        <v>176867.67650310288</v>
      </c>
      <c r="K17" s="15">
        <f t="shared" ref="K17" si="14">SUM(K14:K16)</f>
        <v>81126</v>
      </c>
      <c r="L17" s="15">
        <f t="shared" ref="L17" si="15">SUM(L14:L16)</f>
        <v>24675</v>
      </c>
      <c r="M17" s="15">
        <f t="shared" ref="M17" si="16">SUM(M14:M16)</f>
        <v>1044</v>
      </c>
      <c r="N17" s="15">
        <f t="shared" ref="N17" si="17">SUM(N14:N16)</f>
        <v>1800</v>
      </c>
      <c r="O17" s="15">
        <f t="shared" ref="O17" si="18">SUM(O14:O16)</f>
        <v>25800</v>
      </c>
      <c r="P17" s="15">
        <f t="shared" ref="P17" si="19">SUM(P14:P16)</f>
        <v>2200</v>
      </c>
      <c r="Q17" s="15">
        <f>SUM(Q14:Q16)</f>
        <v>506591.97926022339</v>
      </c>
      <c r="T17" s="20" t="s">
        <v>38</v>
      </c>
      <c r="U17" s="25">
        <v>1</v>
      </c>
      <c r="V17" s="23">
        <v>7831.5273669086509</v>
      </c>
      <c r="W17" s="23">
        <f t="shared" si="5"/>
        <v>7831.5273669086509</v>
      </c>
    </row>
    <row r="18" spans="1:23" x14ac:dyDescent="0.25">
      <c r="A18" s="15" t="s">
        <v>23</v>
      </c>
      <c r="B18" s="18">
        <f t="shared" ref="B18:P18" si="20">B17/$Q$17%</f>
        <v>0</v>
      </c>
      <c r="C18" s="18">
        <f t="shared" si="20"/>
        <v>0</v>
      </c>
      <c r="D18" s="18">
        <f t="shared" si="20"/>
        <v>0</v>
      </c>
      <c r="E18" s="18">
        <f t="shared" si="20"/>
        <v>0.11468795870957819</v>
      </c>
      <c r="F18" s="18">
        <f t="shared" si="20"/>
        <v>21.078166873674522</v>
      </c>
      <c r="G18" s="18">
        <f t="shared" si="20"/>
        <v>0</v>
      </c>
      <c r="H18" s="18">
        <f t="shared" si="20"/>
        <v>5.0928559977747287</v>
      </c>
      <c r="I18" s="18">
        <f t="shared" si="20"/>
        <v>11.827664561033574</v>
      </c>
      <c r="J18" s="18">
        <f t="shared" si="20"/>
        <v>34.913240584934421</v>
      </c>
      <c r="K18" s="18">
        <f t="shared" si="20"/>
        <v>16.014071150212118</v>
      </c>
      <c r="L18" s="18">
        <f t="shared" si="20"/>
        <v>4.8707837885694358</v>
      </c>
      <c r="M18" s="18">
        <f t="shared" si="20"/>
        <v>0.20608301014251229</v>
      </c>
      <c r="N18" s="18">
        <f t="shared" si="20"/>
        <v>0.35531553472846944</v>
      </c>
      <c r="O18" s="18">
        <f t="shared" si="20"/>
        <v>5.0928559977747287</v>
      </c>
      <c r="P18" s="18">
        <f t="shared" si="20"/>
        <v>0.43427454244590713</v>
      </c>
      <c r="Q18" s="18">
        <f>Q17/$Q$17%</f>
        <v>99.999999999999986</v>
      </c>
      <c r="T18" s="20" t="s">
        <v>39</v>
      </c>
      <c r="U18" s="25">
        <v>0</v>
      </c>
      <c r="V18" s="23">
        <v>4766.9130707137101</v>
      </c>
      <c r="W18" s="23">
        <f t="shared" si="5"/>
        <v>0</v>
      </c>
    </row>
    <row r="19" spans="1:23" ht="15.75" x14ac:dyDescent="0.25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T19" s="20" t="s">
        <v>40</v>
      </c>
      <c r="U19" s="25">
        <v>1</v>
      </c>
      <c r="V19" s="23">
        <v>6864.699358624076</v>
      </c>
      <c r="W19" s="23">
        <f t="shared" si="5"/>
        <v>6864.699358624076</v>
      </c>
    </row>
    <row r="20" spans="1:23" x14ac:dyDescent="0.25">
      <c r="T20" s="20" t="s">
        <v>41</v>
      </c>
      <c r="U20" s="25">
        <v>0</v>
      </c>
      <c r="V20" s="23">
        <v>3495.6121400187103</v>
      </c>
      <c r="W20" s="23">
        <f t="shared" si="5"/>
        <v>0</v>
      </c>
    </row>
    <row r="21" spans="1:23" x14ac:dyDescent="0.25">
      <c r="A21" s="7" t="s">
        <v>48</v>
      </c>
      <c r="T21" s="20" t="s">
        <v>42</v>
      </c>
      <c r="U21" s="25">
        <v>1</v>
      </c>
      <c r="V21" s="23">
        <v>12596.330416176699</v>
      </c>
      <c r="W21" s="23">
        <f t="shared" si="5"/>
        <v>12596.330416176699</v>
      </c>
    </row>
    <row r="22" spans="1:23" ht="15.75" x14ac:dyDescent="0.25">
      <c r="A22" s="1" t="s">
        <v>4</v>
      </c>
      <c r="B22" s="2">
        <v>11</v>
      </c>
      <c r="C22" s="2">
        <v>16</v>
      </c>
      <c r="D22" s="2">
        <v>18</v>
      </c>
      <c r="E22" s="2">
        <v>19</v>
      </c>
      <c r="F22" s="2">
        <v>30</v>
      </c>
      <c r="G22" s="2">
        <v>31</v>
      </c>
      <c r="H22" s="2">
        <v>32</v>
      </c>
      <c r="I22" s="2">
        <v>33</v>
      </c>
      <c r="J22" s="2">
        <v>34</v>
      </c>
      <c r="K22" s="2">
        <v>37</v>
      </c>
      <c r="L22" s="2">
        <v>39</v>
      </c>
      <c r="M22" s="2">
        <v>82</v>
      </c>
      <c r="N22" s="2">
        <v>85</v>
      </c>
      <c r="O22" s="2">
        <v>90</v>
      </c>
      <c r="P22" s="2">
        <v>95</v>
      </c>
      <c r="Q22" s="5" t="s">
        <v>3</v>
      </c>
      <c r="T22" s="20" t="s">
        <v>27</v>
      </c>
      <c r="U22" s="25">
        <v>1</v>
      </c>
      <c r="V22" s="23">
        <v>2181.5414960456915</v>
      </c>
      <c r="W22" s="23">
        <f t="shared" si="5"/>
        <v>2181.5414960456915</v>
      </c>
    </row>
    <row r="23" spans="1:23" ht="15.75" x14ac:dyDescent="0.25">
      <c r="A23" s="26" t="s">
        <v>49</v>
      </c>
      <c r="B23" s="26"/>
      <c r="C23" s="27"/>
      <c r="D23" s="27"/>
      <c r="E23" s="27">
        <v>600</v>
      </c>
      <c r="F23" s="27">
        <v>110000</v>
      </c>
      <c r="G23" s="27"/>
      <c r="H23" s="27">
        <v>25000</v>
      </c>
      <c r="I23" s="27">
        <v>60000</v>
      </c>
      <c r="J23" s="27">
        <v>175000</v>
      </c>
      <c r="K23" s="27">
        <v>80000</v>
      </c>
      <c r="L23" s="27">
        <v>35000</v>
      </c>
      <c r="M23" s="27">
        <v>1000</v>
      </c>
      <c r="N23" s="27">
        <v>2000</v>
      </c>
      <c r="O23" s="27">
        <v>30000</v>
      </c>
      <c r="P23" s="27">
        <v>3000</v>
      </c>
      <c r="Q23" s="28">
        <f>SUM(B23:P23)</f>
        <v>521600</v>
      </c>
      <c r="R23" s="29"/>
      <c r="V23" s="23">
        <f>SUM(V14:V22)</f>
        <v>68834.136325866973</v>
      </c>
      <c r="W23" s="23">
        <f>SUM(W14:W22)</f>
        <v>60571.611115134547</v>
      </c>
    </row>
    <row r="24" spans="1:23" x14ac:dyDescent="0.25">
      <c r="A24" s="15" t="s">
        <v>23</v>
      </c>
      <c r="B24" s="18">
        <f t="shared" ref="B24:P24" si="21">B23/$Q$23%</f>
        <v>0</v>
      </c>
      <c r="C24" s="18">
        <f t="shared" si="21"/>
        <v>0</v>
      </c>
      <c r="D24" s="18">
        <f t="shared" si="21"/>
        <v>0</v>
      </c>
      <c r="E24" s="18">
        <f t="shared" si="21"/>
        <v>0.11503067484662577</v>
      </c>
      <c r="F24" s="18">
        <f t="shared" si="21"/>
        <v>21.088957055214724</v>
      </c>
      <c r="G24" s="18">
        <f t="shared" si="21"/>
        <v>0</v>
      </c>
      <c r="H24" s="18">
        <f t="shared" si="21"/>
        <v>4.7929447852760738</v>
      </c>
      <c r="I24" s="18">
        <f t="shared" si="21"/>
        <v>11.503067484662576</v>
      </c>
      <c r="J24" s="18">
        <f t="shared" si="21"/>
        <v>33.550613496932513</v>
      </c>
      <c r="K24" s="18">
        <f t="shared" si="21"/>
        <v>15.337423312883436</v>
      </c>
      <c r="L24" s="18">
        <f t="shared" si="21"/>
        <v>6.7101226993865026</v>
      </c>
      <c r="M24" s="18">
        <f t="shared" si="21"/>
        <v>0.19171779141104295</v>
      </c>
      <c r="N24" s="18">
        <f t="shared" si="21"/>
        <v>0.3834355828220859</v>
      </c>
      <c r="O24" s="18">
        <f t="shared" si="21"/>
        <v>5.7515337423312882</v>
      </c>
      <c r="P24" s="18">
        <f t="shared" si="21"/>
        <v>0.57515337423312884</v>
      </c>
      <c r="Q24" s="18">
        <f>Q23/$Q$23%</f>
        <v>100</v>
      </c>
    </row>
    <row r="25" spans="1:23" x14ac:dyDescent="0.25">
      <c r="T25" s="7" t="s">
        <v>2</v>
      </c>
      <c r="U25" s="25">
        <v>0.35</v>
      </c>
      <c r="V25" s="23">
        <f>'odhad příjmů center 2019'!F6</f>
        <v>25000</v>
      </c>
      <c r="W25" s="23">
        <f>V25*U25</f>
        <v>8750</v>
      </c>
    </row>
    <row r="27" spans="1:23" ht="27" customHeight="1" x14ac:dyDescent="0.25">
      <c r="A27" s="8" t="s">
        <v>5</v>
      </c>
      <c r="B27" s="9"/>
      <c r="C27" s="9"/>
      <c r="D27" s="9" t="s">
        <v>10</v>
      </c>
      <c r="E27" s="9"/>
      <c r="F27" s="9"/>
      <c r="G27" s="9"/>
      <c r="H27" s="9" t="s">
        <v>15</v>
      </c>
      <c r="I27" s="9"/>
    </row>
    <row r="28" spans="1:23" x14ac:dyDescent="0.25">
      <c r="A28" s="10" t="s">
        <v>9</v>
      </c>
      <c r="B28" s="9"/>
      <c r="C28" s="9"/>
      <c r="D28" s="9" t="s">
        <v>11</v>
      </c>
      <c r="E28" s="9"/>
      <c r="F28" s="9"/>
      <c r="G28" s="9"/>
      <c r="H28" s="9" t="s">
        <v>16</v>
      </c>
      <c r="I28" s="9"/>
    </row>
    <row r="29" spans="1:23" x14ac:dyDescent="0.25">
      <c r="A29" s="8" t="s">
        <v>6</v>
      </c>
      <c r="B29" s="9"/>
      <c r="C29" s="9"/>
      <c r="D29" s="9" t="s">
        <v>12</v>
      </c>
      <c r="E29" s="9"/>
      <c r="F29" s="9"/>
      <c r="G29" s="9"/>
      <c r="H29" s="9" t="s">
        <v>17</v>
      </c>
      <c r="I29" s="9"/>
    </row>
    <row r="30" spans="1:23" x14ac:dyDescent="0.25">
      <c r="A30" s="10" t="s">
        <v>7</v>
      </c>
      <c r="B30" s="9"/>
      <c r="C30" s="9"/>
      <c r="D30" s="9" t="s">
        <v>13</v>
      </c>
      <c r="E30" s="9"/>
      <c r="F30" s="9"/>
      <c r="G30" s="9"/>
      <c r="H30" s="9" t="s">
        <v>18</v>
      </c>
      <c r="I30" s="9"/>
    </row>
    <row r="31" spans="1:23" x14ac:dyDescent="0.25">
      <c r="A31" s="8" t="s">
        <v>8</v>
      </c>
      <c r="B31" s="9"/>
      <c r="C31" s="9"/>
      <c r="D31" s="9" t="s">
        <v>14</v>
      </c>
      <c r="E31" s="9"/>
      <c r="F31" s="9"/>
      <c r="G31" s="9"/>
      <c r="H31" s="9" t="s">
        <v>19</v>
      </c>
      <c r="I31" s="9"/>
    </row>
  </sheetData>
  <pageMargins left="0.25" right="0.25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příjmy center 2018</vt:lpstr>
      <vt:lpstr>odhad příjmů center 2019</vt:lpstr>
      <vt:lpstr>odhad příjmů VŠÚ 2020-2022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Pridal Jiri</dc:creator>
  <cp:lastModifiedBy>Pridal Jiri</cp:lastModifiedBy>
  <cp:lastPrinted>2019-07-19T07:57:42Z</cp:lastPrinted>
  <dcterms:created xsi:type="dcterms:W3CDTF">2019-07-11T09:07:22Z</dcterms:created>
  <dcterms:modified xsi:type="dcterms:W3CDTF">2019-09-13T12:44:27Z</dcterms:modified>
</cp:coreProperties>
</file>