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ome\kanoval\záloha\TAJEMNÍK\Rozpočty\2018\PřF\Průběžná zpráva o hospodaření 31.8.2018\"/>
    </mc:Choice>
  </mc:AlternateContent>
  <bookViews>
    <workbookView xWindow="0" yWindow="0" windowWidth="19200" windowHeight="7050" activeTab="1"/>
  </bookViews>
  <sheets>
    <sheet name="FRIM" sheetId="1" r:id="rId1"/>
    <sheet name="FPP" sheetId="2" r:id="rId2"/>
  </sheets>
  <calcPr calcId="162913"/>
</workbook>
</file>

<file path=xl/calcChain.xml><?xml version="1.0" encoding="utf-8"?>
<calcChain xmlns="http://schemas.openxmlformats.org/spreadsheetml/2006/main">
  <c r="F60" i="1" l="1"/>
  <c r="I60" i="1"/>
  <c r="J60" i="1"/>
  <c r="H60" i="1"/>
  <c r="H61" i="1" l="1"/>
  <c r="H58" i="1"/>
  <c r="G58" i="1" l="1"/>
  <c r="K7" i="1" l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6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4" i="1"/>
  <c r="L55" i="1"/>
  <c r="L56" i="1"/>
  <c r="L57" i="1"/>
  <c r="L11" i="1"/>
  <c r="J58" i="1" l="1"/>
  <c r="K8" i="2" l="1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7" i="2"/>
  <c r="G60" i="2"/>
  <c r="H60" i="2" l="1"/>
  <c r="E60" i="2" l="1"/>
  <c r="F60" i="2"/>
  <c r="I59" i="2"/>
  <c r="I57" i="2"/>
  <c r="I55" i="2"/>
  <c r="I53" i="2"/>
  <c r="I51" i="2"/>
  <c r="I49" i="2"/>
  <c r="I47" i="2"/>
  <c r="I45" i="2"/>
  <c r="I43" i="2"/>
  <c r="I41" i="2"/>
  <c r="I40" i="2"/>
  <c r="I39" i="2"/>
  <c r="I37" i="2"/>
  <c r="I35" i="2"/>
  <c r="I33" i="2"/>
  <c r="I32" i="2"/>
  <c r="I31" i="2"/>
  <c r="I29" i="2"/>
  <c r="I27" i="2"/>
  <c r="I26" i="2"/>
  <c r="I25" i="2"/>
  <c r="I23" i="2"/>
  <c r="I21" i="2"/>
  <c r="I19" i="2"/>
  <c r="I17" i="2"/>
  <c r="I15" i="2"/>
  <c r="I13" i="2"/>
  <c r="I11" i="2"/>
  <c r="I10" i="2"/>
  <c r="I9" i="2"/>
  <c r="I48" i="2" l="1"/>
  <c r="I56" i="2"/>
  <c r="I14" i="2"/>
  <c r="I28" i="2"/>
  <c r="I36" i="2"/>
  <c r="I44" i="2"/>
  <c r="I52" i="2"/>
  <c r="I18" i="2"/>
  <c r="I22" i="2"/>
  <c r="I30" i="2"/>
  <c r="I34" i="2"/>
  <c r="I38" i="2"/>
  <c r="I42" i="2"/>
  <c r="I46" i="2"/>
  <c r="I50" i="2"/>
  <c r="I54" i="2"/>
  <c r="I58" i="2"/>
  <c r="I8" i="2"/>
  <c r="I12" i="2"/>
  <c r="I16" i="2"/>
  <c r="I20" i="2"/>
  <c r="I24" i="2"/>
  <c r="I7" i="2"/>
  <c r="K60" i="2" l="1"/>
  <c r="D58" i="1" l="1"/>
  <c r="N56" i="1" l="1"/>
  <c r="N55" i="1"/>
  <c r="N54" i="1"/>
  <c r="N53" i="1"/>
  <c r="E53" i="1"/>
  <c r="N52" i="1"/>
  <c r="N51" i="1"/>
  <c r="N50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I58" i="1"/>
  <c r="E58" i="1" l="1"/>
  <c r="L53" i="1"/>
  <c r="F58" i="1"/>
  <c r="L58" i="1" l="1"/>
  <c r="K58" i="1" l="1"/>
  <c r="N5" i="1"/>
  <c r="N57" i="1" s="1"/>
</calcChain>
</file>

<file path=xl/comments1.xml><?xml version="1.0" encoding="utf-8"?>
<comments xmlns="http://schemas.openxmlformats.org/spreadsheetml/2006/main">
  <authors>
    <author>Mgr. Lenka Copková</author>
  </authors>
  <commentList>
    <comment ref="F27" authorId="0" shapeId="0">
      <text>
        <r>
          <rPr>
            <b/>
            <sz val="9"/>
            <color indexed="81"/>
            <rFont val="Tahoma"/>
            <family val="2"/>
            <charset val="238"/>
          </rPr>
          <t>Mgr. Lenka Copková:</t>
        </r>
        <r>
          <rPr>
            <sz val="9"/>
            <color indexed="81"/>
            <rFont val="Tahoma"/>
            <family val="2"/>
            <charset val="238"/>
          </rPr>
          <t xml:space="preserve">
30.4.2018 poníženo o 500 tis. Kč převodem ve prospěch 3702. Kompenzace dle dohody probehne ve zdroji 11 mezi středisky 3702 a 3137.</t>
        </r>
      </text>
    </comment>
    <comment ref="F32" authorId="0" shapeId="0">
      <text>
        <r>
          <rPr>
            <b/>
            <sz val="9"/>
            <color indexed="81"/>
            <rFont val="Tahoma"/>
            <family val="2"/>
            <charset val="238"/>
          </rPr>
          <t>Mgr. Lenka Copková:</t>
        </r>
        <r>
          <rPr>
            <sz val="9"/>
            <color indexed="81"/>
            <rFont val="Tahoma"/>
            <family val="2"/>
            <charset val="238"/>
          </rPr>
          <t xml:space="preserve">
poníženo o 509 883,83 ve prospěch 3724
za vyrovnání záporného výsledku v HV za r. 2017 (tvorba v 2018)</t>
        </r>
      </text>
    </comment>
    <comment ref="F35" authorId="0" shapeId="0">
      <text>
        <r>
          <rPr>
            <b/>
            <sz val="9"/>
            <color indexed="81"/>
            <rFont val="Tahoma"/>
            <family val="2"/>
            <charset val="238"/>
          </rPr>
          <t>Mgr. Lenka Copková:</t>
        </r>
        <r>
          <rPr>
            <sz val="9"/>
            <color indexed="81"/>
            <rFont val="Tahoma"/>
            <family val="2"/>
            <charset val="238"/>
          </rPr>
          <t xml:space="preserve">
30.4.2018 navýšeno o 500 tis. Kč převodem z 3145. Kompenzace dle dohody probehne ve zdroji 11 mezi středisky 3702 a 3137.</t>
        </r>
      </text>
    </comment>
    <comment ref="F46" authorId="0" shapeId="0">
      <text>
        <r>
          <rPr>
            <b/>
            <sz val="9"/>
            <color indexed="81"/>
            <rFont val="Tahoma"/>
            <family val="2"/>
            <charset val="238"/>
          </rPr>
          <t>Mgr. Lenka Copková:</t>
        </r>
        <r>
          <rPr>
            <sz val="9"/>
            <color indexed="81"/>
            <rFont val="Tahoma"/>
            <family val="2"/>
            <charset val="238"/>
          </rPr>
          <t xml:space="preserve">
Navýšeno o 509 883,83 z 3154 za převzetí záporného výsledku v HV za r. 2017 (tvorba v 2018)</t>
        </r>
      </text>
    </comment>
    <comment ref="F47" authorId="0" shapeId="0">
      <text>
        <r>
          <rPr>
            <b/>
            <sz val="9"/>
            <color indexed="81"/>
            <rFont val="Tahoma"/>
            <family val="2"/>
            <charset val="238"/>
          </rPr>
          <t>Mgr. Lenka Copková:</t>
        </r>
        <r>
          <rPr>
            <sz val="9"/>
            <color indexed="81"/>
            <rFont val="Tahoma"/>
            <family val="2"/>
            <charset val="238"/>
          </rPr>
          <t xml:space="preserve">
převod 223 381,58 Kč ve prospěch 3727 za převzetí záporného výsledku v HV za 2017</t>
        </r>
      </text>
    </comment>
    <comment ref="F49" authorId="0" shapeId="0">
      <text>
        <r>
          <rPr>
            <b/>
            <sz val="9"/>
            <color indexed="81"/>
            <rFont val="Tahoma"/>
            <family val="2"/>
            <charset val="238"/>
          </rPr>
          <t>Mgr. Lenka Copková:</t>
        </r>
        <r>
          <rPr>
            <sz val="9"/>
            <color indexed="81"/>
            <rFont val="Tahoma"/>
            <family val="2"/>
            <charset val="238"/>
          </rPr>
          <t xml:space="preserve">
navýšení o 223 381,58 Kč z 3725 za převzetí záporného výsledku v HV za 2017.</t>
        </r>
      </text>
    </comment>
  </commentList>
</comments>
</file>

<file path=xl/sharedStrings.xml><?xml version="1.0" encoding="utf-8"?>
<sst xmlns="http://schemas.openxmlformats.org/spreadsheetml/2006/main" count="193" uniqueCount="125">
  <si>
    <t>80 - M/30 - N/81 - E</t>
  </si>
  <si>
    <t xml:space="preserve"> </t>
  </si>
  <si>
    <t>kód</t>
  </si>
  <si>
    <t>katedra</t>
  </si>
  <si>
    <t>Celkový FRIM (převod z HV + zůstatek z předchozího roku + vyměněný FRIM)</t>
  </si>
  <si>
    <t>Kapitalizovaný zdroj 30</t>
  </si>
  <si>
    <t>ČERPÁNÍ INVESTIC</t>
  </si>
  <si>
    <t>Zůstatek ve FRIM pro příští rok (v případě půjček)</t>
  </si>
  <si>
    <t>Schválený plán</t>
  </si>
  <si>
    <t>Zůstatek ve FRIM (celkový FRIM - čerpání zdroj 80)</t>
  </si>
  <si>
    <t>Zůstatek kapitalizovaného zdroje 30</t>
  </si>
  <si>
    <t>zůstatek ve FRIM pro příští rok</t>
  </si>
  <si>
    <t>VPRO matematika a informatika</t>
  </si>
  <si>
    <t>Mat. analýza a apl. mat.</t>
  </si>
  <si>
    <t>Algebra a geometrie</t>
  </si>
  <si>
    <t>Informatika</t>
  </si>
  <si>
    <t>VPRO fyzika</t>
  </si>
  <si>
    <t>Experimentální fyzika</t>
  </si>
  <si>
    <t>Optika</t>
  </si>
  <si>
    <t>Společná laboratoř</t>
  </si>
  <si>
    <t>Biofyzika</t>
  </si>
  <si>
    <t>VPRO chemie</t>
  </si>
  <si>
    <t>Anorganická chemie</t>
  </si>
  <si>
    <t>Fyzikální chemie</t>
  </si>
  <si>
    <t>Analytické chemie</t>
  </si>
  <si>
    <t>Organická chemie</t>
  </si>
  <si>
    <t>Biochemie</t>
  </si>
  <si>
    <t>VPRO biologie a ekologie</t>
  </si>
  <si>
    <t>Botanika</t>
  </si>
  <si>
    <t>Laboratoř růstových regulátorů</t>
  </si>
  <si>
    <t>Zoologie a antropologie</t>
  </si>
  <si>
    <t>Ekologie a životní prostředí</t>
  </si>
  <si>
    <t>Buněčná biologie a genetika</t>
  </si>
  <si>
    <t>VPRO vědy o Zemi</t>
  </si>
  <si>
    <t>Geografie</t>
  </si>
  <si>
    <t>Geologie</t>
  </si>
  <si>
    <t>Geoinformatika</t>
  </si>
  <si>
    <t>Rozvojová a environmentální studia</t>
  </si>
  <si>
    <t>CRH - Řídící úsek</t>
  </si>
  <si>
    <t>Proteinová biochemie a proteomika</t>
  </si>
  <si>
    <t>Bioenergetika rostlin</t>
  </si>
  <si>
    <t>Chemická biologie</t>
  </si>
  <si>
    <t>Rostlinné biotechnologie</t>
  </si>
  <si>
    <t>Buněčná a vývojová biologie rostlin</t>
  </si>
  <si>
    <t>Centrální laboratoře a podpora výzkumu</t>
  </si>
  <si>
    <t>rezerva</t>
  </si>
  <si>
    <t>RCPTM - Vedení</t>
  </si>
  <si>
    <t>RCPTM - Magnetic</t>
  </si>
  <si>
    <t>RCPTM - Uhlík</t>
  </si>
  <si>
    <t>RCPTM - Komplexy</t>
  </si>
  <si>
    <t>RCPTM - Optika</t>
  </si>
  <si>
    <t>RCPTM - Bio-Med</t>
  </si>
  <si>
    <t>RCPTM - Analýza</t>
  </si>
  <si>
    <t>RCPTM - Environmental</t>
  </si>
  <si>
    <t>RCPTM - Elektrochemie</t>
  </si>
  <si>
    <t>RCPTM - rezerva</t>
  </si>
  <si>
    <t>Centrum popularizace (dokončení projektu a první rok provozu)</t>
  </si>
  <si>
    <t>Centrum popularizace - Provoz expozic (dokončení projektu a první rok provozu)</t>
  </si>
  <si>
    <t>3900_1</t>
  </si>
  <si>
    <t>Děkanát - vybavení</t>
  </si>
  <si>
    <t>3900_2</t>
  </si>
  <si>
    <t>Rozvoj - stavby</t>
  </si>
  <si>
    <t>3900_3</t>
  </si>
  <si>
    <t>Internacionalizace</t>
  </si>
  <si>
    <t>3900_4</t>
  </si>
  <si>
    <t>Solidární fond fa</t>
  </si>
  <si>
    <t>3900_5</t>
  </si>
  <si>
    <t>Pokuty a penále</t>
  </si>
  <si>
    <t>CELKEM</t>
  </si>
  <si>
    <r>
      <t>Objednáno</t>
    </r>
    <r>
      <rPr>
        <b/>
        <sz val="13"/>
        <rFont val="Calibri"/>
        <family val="2"/>
        <charset val="238"/>
        <scheme val="minor"/>
      </rPr>
      <t xml:space="preserve"> zatím nefakturováno včetně DPH</t>
    </r>
    <r>
      <rPr>
        <b/>
        <sz val="13"/>
        <color rgb="FFFF0000"/>
        <rFont val="Calibri"/>
        <family val="2"/>
        <charset val="238"/>
        <scheme val="minor"/>
      </rPr>
      <t xml:space="preserve"> </t>
    </r>
  </si>
  <si>
    <r>
      <rPr>
        <b/>
        <sz val="13"/>
        <rFont val="Calibri"/>
        <family val="2"/>
        <charset val="238"/>
        <scheme val="minor"/>
      </rPr>
      <t xml:space="preserve">Čerpání investice - FRIM zdroj 80/ Fakturovaná cena </t>
    </r>
    <r>
      <rPr>
        <b/>
        <sz val="13"/>
        <color rgb="FFFF0000"/>
        <rFont val="Calibri"/>
        <family val="2"/>
        <charset val="238"/>
        <scheme val="minor"/>
      </rPr>
      <t xml:space="preserve">včetně DPH </t>
    </r>
  </si>
  <si>
    <r>
      <rPr>
        <b/>
        <sz val="13"/>
        <rFont val="Calibri"/>
        <family val="2"/>
        <charset val="238"/>
        <scheme val="minor"/>
      </rPr>
      <t xml:space="preserve">Čerpání investice - kapitalizovaný zdroj 30 / Fakturovaná cena </t>
    </r>
    <r>
      <rPr>
        <b/>
        <sz val="13"/>
        <color rgb="FFFF0000"/>
        <rFont val="Calibri"/>
        <family val="2"/>
        <charset val="238"/>
        <scheme val="minor"/>
      </rPr>
      <t xml:space="preserve">včetně DPH </t>
    </r>
  </si>
  <si>
    <r>
      <rPr>
        <b/>
        <sz val="13"/>
        <rFont val="Calibri"/>
        <family val="2"/>
        <charset val="238"/>
        <scheme val="minor"/>
      </rPr>
      <t xml:space="preserve">Čerpání investice - FRIM z FPP zdroj 81/ Fakturovaná cena </t>
    </r>
    <r>
      <rPr>
        <b/>
        <sz val="13"/>
        <color rgb="FFFF0000"/>
        <rFont val="Calibri"/>
        <family val="2"/>
        <charset val="238"/>
        <scheme val="minor"/>
      </rPr>
      <t xml:space="preserve">včetně DPH </t>
    </r>
  </si>
  <si>
    <t>vedoucí</t>
  </si>
  <si>
    <t>PS 2018, tj. disponibilní FPP k 1.1.2018</t>
  </si>
  <si>
    <t>Úpravy</t>
  </si>
  <si>
    <t>Disponibilní FPP</t>
  </si>
  <si>
    <t>Čerpání FPP 2018</t>
  </si>
  <si>
    <t xml:space="preserve"> doc. RNDr. Karel Hron, Ph.D. </t>
  </si>
  <si>
    <t xml:space="preserve"> prof. RNDr. dr hab Jan Andres, DrSc.</t>
  </si>
  <si>
    <t xml:space="preserve"> prof. Mgr. Radomír Halaš, Dr.</t>
  </si>
  <si>
    <t xml:space="preserve"> prof. RNDr. Radim Bělohlávek, Ph.D., DSc.</t>
  </si>
  <si>
    <t xml:space="preserve"> prof. RNDr. Miroslav Mašláň, CSc. </t>
  </si>
  <si>
    <t xml:space="preserve"> doc. RNDr. Libor Machala, Ph.D.</t>
  </si>
  <si>
    <t>doc. Mgr. Jaromír Fiurášek, Ph.D.</t>
  </si>
  <si>
    <t xml:space="preserve"> doc. RNDr. Ondřej Haderka, Ph.D.</t>
  </si>
  <si>
    <t xml:space="preserve"> prof. RNDr. Ilík Petr, Ph.D.</t>
  </si>
  <si>
    <t xml:space="preserve"> doc. RNDr. Michal Čajan, Ph.D. </t>
  </si>
  <si>
    <t xml:space="preserve"> prof. RNDr. Zdeněk Trávníček, PhD.</t>
  </si>
  <si>
    <t xml:space="preserve"> prof. RNDr. Michal Otyepka, Ph.D.</t>
  </si>
  <si>
    <t xml:space="preserve"> prof. RNDr. Karel Lemr, Ph.D.</t>
  </si>
  <si>
    <t xml:space="preserve"> prof. RNDr. Jan Hlaváč, Ph.D.</t>
  </si>
  <si>
    <t xml:space="preserve"> doc. RNDr. Lenka Luhová, Ph.D.</t>
  </si>
  <si>
    <t xml:space="preserve"> prof. Dr. Ing. Bořivoj Šarapatka, CSc. </t>
  </si>
  <si>
    <t xml:space="preserve"> doc. RNDr. Vladan Ondřej, Ph.D.</t>
  </si>
  <si>
    <t xml:space="preserve"> prof. Ing. Miroslav Strnad, CSc.</t>
  </si>
  <si>
    <t xml:space="preserve"> prof. Ing. Stanislav Bureš, CSc.</t>
  </si>
  <si>
    <t xml:space="preserve"> prof. MVDr. Emil Tkadlec, CSc.</t>
  </si>
  <si>
    <t xml:space="preserve"> prof. RNDr. Zdeněk Dvořák, Ph.D.</t>
  </si>
  <si>
    <t xml:space="preserve"> doc. RNDr. Vilém Pechanec, Ph.D.  </t>
  </si>
  <si>
    <t>doc. RNDr. Marián Halás, Ph. D.</t>
  </si>
  <si>
    <t xml:space="preserve"> prof. Mgr. Ondřej Bábek, Dr.</t>
  </si>
  <si>
    <t xml:space="preserve"> prof.doc. RNDr. Vít Voženílek, CSc.</t>
  </si>
  <si>
    <t xml:space="preserve"> doc. RNDr. Pavel Nováček, CSc.</t>
  </si>
  <si>
    <t xml:space="preserve"> prof. RNDr. Ivo Frébort, CSc, Ph.D.</t>
  </si>
  <si>
    <t xml:space="preserve"> prof. Mgr. Marek Šebela, Dr.</t>
  </si>
  <si>
    <t xml:space="preserve"> prof. RNDr. Petr Ilík, Ph.D.</t>
  </si>
  <si>
    <t xml:space="preserve"> Mgr. Karel Doležal, Dr. </t>
  </si>
  <si>
    <t>veronique.bergougnoux-fojtik@upol.cz</t>
  </si>
  <si>
    <t xml:space="preserve"> prof. RNDr. Jozef Šamaj, DrSc. </t>
  </si>
  <si>
    <t>doc. RNDr. Petr Tarkowski, Ph.D.</t>
  </si>
  <si>
    <t xml:space="preserve"> prof. RNDr. Radek Zbořil, Ph.D.</t>
  </si>
  <si>
    <t xml:space="preserve"> doc. Mgr. Jiří. Tuček, Ph.D.</t>
  </si>
  <si>
    <t xml:space="preserve"> prof. RNDr. Zdeněk Trávníček, Ph.D.</t>
  </si>
  <si>
    <t xml:space="preserve"> prof. RNDr. Miroslav Hrabovský, DrSc.</t>
  </si>
  <si>
    <t xml:space="preserve"> RNDr. Václav Ranc, Ph.D.</t>
  </si>
  <si>
    <t xml:space="preserve"> Mgr. Jan Filip, Ph.D.</t>
  </si>
  <si>
    <t>Ing. Štěpán Kment, Ph.D.</t>
  </si>
  <si>
    <t xml:space="preserve"> Mgr. Matěj Dostálek</t>
  </si>
  <si>
    <t>Oprava spočívá v navýšení čerpání FPP střediska 3111 v provozu o částku 10 195,73 Kč (FPP uk. F). Nová hodnota celkové částky čerpání FPP v provozu 13 052 642,28 Kč (změna z původní částky 13 042 446,55 Kč) a nová celková hodnota zůstatku FPP je 86 307 834,88 Kč (změna z původní částky 86 318 030,61 Kč)</t>
  </si>
  <si>
    <t xml:space="preserve">Skutečné čerpání 2018 FPP NIV  </t>
  </si>
  <si>
    <t>Skutečné čerpání 2018 FPP INV</t>
  </si>
  <si>
    <t>Zůstatek FPP</t>
  </si>
  <si>
    <t>FPP</t>
  </si>
  <si>
    <t>FRIM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</si>
</sst>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24"/>
      <color theme="1"/>
      <name val="Calibri"/>
      <family val="2"/>
      <charset val="238"/>
      <scheme val="minor"/>
    </font>
    <font>
      <sz val="24"/>
      <color rgb="FF0070C0"/>
      <name val="Calibri"/>
      <family val="2"/>
      <charset val="238"/>
      <scheme val="minor"/>
    </font>
    <font>
      <sz val="24"/>
      <color rgb="FF00B050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4" fillId="0" borderId="0" xfId="0" applyFont="1"/>
    <xf numFmtId="0" fontId="0" fillId="0" borderId="0" xfId="0" applyFill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8" fillId="0" borderId="0" xfId="0" applyFont="1"/>
    <xf numFmtId="0" fontId="2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2" fillId="4" borderId="10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/>
    </xf>
    <xf numFmtId="0" fontId="15" fillId="5" borderId="14" xfId="0" applyFont="1" applyFill="1" applyBorder="1"/>
    <xf numFmtId="164" fontId="0" fillId="5" borderId="12" xfId="0" applyNumberFormat="1" applyFont="1" applyFill="1" applyBorder="1"/>
    <xf numFmtId="164" fontId="0" fillId="0" borderId="0" xfId="0" applyNumberFormat="1" applyFont="1"/>
    <xf numFmtId="164" fontId="4" fillId="5" borderId="0" xfId="0" applyNumberFormat="1" applyFont="1" applyFill="1"/>
    <xf numFmtId="0" fontId="15" fillId="3" borderId="15" xfId="0" applyFont="1" applyFill="1" applyBorder="1" applyAlignment="1">
      <alignment horizontal="center"/>
    </xf>
    <xf numFmtId="0" fontId="0" fillId="0" borderId="16" xfId="0" applyFont="1" applyFill="1" applyBorder="1"/>
    <xf numFmtId="164" fontId="0" fillId="0" borderId="17" xfId="0" applyNumberFormat="1" applyFont="1" applyBorder="1"/>
    <xf numFmtId="164" fontId="0" fillId="0" borderId="17" xfId="0" applyNumberFormat="1" applyFont="1" applyFill="1" applyBorder="1"/>
    <xf numFmtId="164" fontId="4" fillId="0" borderId="0" xfId="0" applyNumberFormat="1" applyFont="1"/>
    <xf numFmtId="0" fontId="15" fillId="5" borderId="16" xfId="0" applyFont="1" applyFill="1" applyBorder="1"/>
    <xf numFmtId="164" fontId="0" fillId="5" borderId="17" xfId="0" applyNumberFormat="1" applyFont="1" applyFill="1" applyBorder="1"/>
    <xf numFmtId="0" fontId="0" fillId="0" borderId="0" xfId="0" applyFont="1"/>
    <xf numFmtId="0" fontId="0" fillId="5" borderId="16" xfId="0" applyFont="1" applyFill="1" applyBorder="1"/>
    <xf numFmtId="164" fontId="15" fillId="0" borderId="17" xfId="0" applyNumberFormat="1" applyFont="1" applyFill="1" applyBorder="1"/>
    <xf numFmtId="164" fontId="16" fillId="0" borderId="0" xfId="0" applyNumberFormat="1" applyFont="1" applyFill="1"/>
    <xf numFmtId="0" fontId="3" fillId="6" borderId="16" xfId="0" applyFont="1" applyFill="1" applyBorder="1"/>
    <xf numFmtId="0" fontId="15" fillId="3" borderId="15" xfId="0" applyFont="1" applyFill="1" applyBorder="1" applyAlignment="1">
      <alignment horizontal="center" vertical="center"/>
    </xf>
    <xf numFmtId="0" fontId="0" fillId="5" borderId="16" xfId="0" applyFont="1" applyFill="1" applyBorder="1" applyAlignment="1">
      <alignment vertical="center" wrapText="1"/>
    </xf>
    <xf numFmtId="164" fontId="0" fillId="5" borderId="17" xfId="0" applyNumberFormat="1" applyFont="1" applyFill="1" applyBorder="1" applyAlignment="1">
      <alignment vertical="center"/>
    </xf>
    <xf numFmtId="164" fontId="15" fillId="5" borderId="17" xfId="0" applyNumberFormat="1" applyFont="1" applyFill="1" applyBorder="1" applyAlignment="1">
      <alignment vertical="center"/>
    </xf>
    <xf numFmtId="0" fontId="0" fillId="3" borderId="15" xfId="0" applyFont="1" applyFill="1" applyBorder="1" applyAlignment="1">
      <alignment horizontal="center" vertical="center"/>
    </xf>
    <xf numFmtId="0" fontId="0" fillId="3" borderId="15" xfId="0" applyFont="1" applyFill="1" applyBorder="1" applyAlignment="1">
      <alignment horizontal="center"/>
    </xf>
    <xf numFmtId="164" fontId="15" fillId="0" borderId="17" xfId="0" applyNumberFormat="1" applyFont="1" applyBorder="1"/>
    <xf numFmtId="0" fontId="0" fillId="3" borderId="18" xfId="0" applyFont="1" applyFill="1" applyBorder="1" applyAlignment="1">
      <alignment horizontal="center"/>
    </xf>
    <xf numFmtId="0" fontId="0" fillId="0" borderId="19" xfId="0" applyFont="1" applyFill="1" applyBorder="1"/>
    <xf numFmtId="164" fontId="0" fillId="0" borderId="7" xfId="0" applyNumberFormat="1" applyFont="1" applyBorder="1"/>
    <xf numFmtId="0" fontId="2" fillId="5" borderId="20" xfId="0" applyFont="1" applyFill="1" applyBorder="1" applyAlignment="1"/>
    <xf numFmtId="0" fontId="2" fillId="5" borderId="21" xfId="0" applyFont="1" applyFill="1" applyBorder="1" applyAlignment="1"/>
    <xf numFmtId="164" fontId="2" fillId="5" borderId="22" xfId="0" applyNumberFormat="1" applyFont="1" applyFill="1" applyBorder="1"/>
    <xf numFmtId="0" fontId="11" fillId="0" borderId="0" xfId="0" applyFont="1" applyFill="1" applyBorder="1" applyAlignment="1"/>
    <xf numFmtId="164" fontId="17" fillId="0" borderId="0" xfId="0" applyNumberFormat="1" applyFont="1" applyFill="1"/>
    <xf numFmtId="0" fontId="17" fillId="0" borderId="0" xfId="0" applyFont="1"/>
    <xf numFmtId="164" fontId="17" fillId="0" borderId="0" xfId="0" applyNumberFormat="1" applyFont="1"/>
    <xf numFmtId="4" fontId="17" fillId="0" borderId="0" xfId="0" applyNumberFormat="1" applyFont="1"/>
    <xf numFmtId="164" fontId="0" fillId="0" borderId="0" xfId="0" applyNumberFormat="1"/>
    <xf numFmtId="164" fontId="1" fillId="0" borderId="0" xfId="0" applyNumberFormat="1" applyFont="1"/>
    <xf numFmtId="0" fontId="0" fillId="7" borderId="0" xfId="0" applyFill="1"/>
    <xf numFmtId="0" fontId="18" fillId="0" borderId="0" xfId="0" applyFont="1"/>
    <xf numFmtId="0" fontId="15" fillId="3" borderId="27" xfId="0" applyFont="1" applyFill="1" applyBorder="1" applyAlignment="1">
      <alignment horizontal="center" vertical="center"/>
    </xf>
    <xf numFmtId="0" fontId="15" fillId="5" borderId="12" xfId="0" applyFont="1" applyFill="1" applyBorder="1" applyAlignment="1">
      <alignment vertical="center"/>
    </xf>
    <xf numFmtId="4" fontId="0" fillId="5" borderId="12" xfId="0" applyNumberFormat="1" applyFont="1" applyFill="1" applyBorder="1" applyAlignment="1">
      <alignment vertical="center"/>
    </xf>
    <xf numFmtId="164" fontId="0" fillId="5" borderId="12" xfId="0" applyNumberFormat="1" applyFont="1" applyFill="1" applyBorder="1" applyAlignment="1">
      <alignment vertical="center"/>
    </xf>
    <xf numFmtId="0" fontId="15" fillId="3" borderId="28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vertical="center"/>
    </xf>
    <xf numFmtId="4" fontId="0" fillId="0" borderId="17" xfId="0" applyNumberFormat="1" applyFont="1" applyBorder="1" applyAlignment="1">
      <alignment vertical="center"/>
    </xf>
    <xf numFmtId="4" fontId="0" fillId="0" borderId="17" xfId="0" applyNumberFormat="1" applyFont="1" applyFill="1" applyBorder="1" applyAlignment="1">
      <alignment vertical="center"/>
    </xf>
    <xf numFmtId="4" fontId="0" fillId="7" borderId="17" xfId="0" applyNumberFormat="1" applyFont="1" applyFill="1" applyBorder="1" applyAlignment="1">
      <alignment vertical="center"/>
    </xf>
    <xf numFmtId="4" fontId="0" fillId="5" borderId="17" xfId="0" applyNumberFormat="1" applyFont="1" applyFill="1" applyBorder="1" applyAlignment="1">
      <alignment vertical="center"/>
    </xf>
    <xf numFmtId="164" fontId="0" fillId="0" borderId="17" xfId="0" applyNumberFormat="1" applyFont="1" applyBorder="1" applyAlignment="1">
      <alignment vertical="center"/>
    </xf>
    <xf numFmtId="0" fontId="15" fillId="5" borderId="17" xfId="0" applyFont="1" applyFill="1" applyBorder="1" applyAlignment="1">
      <alignment vertical="center"/>
    </xf>
    <xf numFmtId="164" fontId="0" fillId="0" borderId="17" xfId="0" applyNumberFormat="1" applyFont="1" applyFill="1" applyBorder="1" applyAlignment="1">
      <alignment vertical="center"/>
    </xf>
    <xf numFmtId="0" fontId="0" fillId="5" borderId="17" xfId="0" applyFont="1" applyFill="1" applyBorder="1" applyAlignment="1">
      <alignment vertical="center"/>
    </xf>
    <xf numFmtId="4" fontId="15" fillId="0" borderId="17" xfId="0" applyNumberFormat="1" applyFont="1" applyFill="1" applyBorder="1" applyAlignment="1">
      <alignment vertical="center"/>
    </xf>
    <xf numFmtId="164" fontId="15" fillId="0" borderId="17" xfId="0" applyNumberFormat="1" applyFont="1" applyFill="1" applyBorder="1" applyAlignment="1">
      <alignment vertical="center"/>
    </xf>
    <xf numFmtId="0" fontId="3" fillId="6" borderId="17" xfId="0" applyFont="1" applyFill="1" applyBorder="1" applyAlignment="1">
      <alignment vertical="center"/>
    </xf>
    <xf numFmtId="0" fontId="4" fillId="0" borderId="17" xfId="0" applyFont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0" fontId="0" fillId="5" borderId="17" xfId="0" applyFont="1" applyFill="1" applyBorder="1" applyAlignment="1">
      <alignment vertical="center" wrapText="1"/>
    </xf>
    <xf numFmtId="0" fontId="0" fillId="3" borderId="28" xfId="0" applyFont="1" applyFill="1" applyBorder="1" applyAlignment="1">
      <alignment horizontal="center" vertical="center"/>
    </xf>
    <xf numFmtId="0" fontId="0" fillId="3" borderId="29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vertical="center"/>
    </xf>
    <xf numFmtId="4" fontId="0" fillId="0" borderId="7" xfId="0" applyNumberFormat="1" applyFont="1" applyBorder="1" applyAlignment="1">
      <alignment vertical="center"/>
    </xf>
    <xf numFmtId="4" fontId="0" fillId="0" borderId="7" xfId="0" applyNumberFormat="1" applyFont="1" applyFill="1" applyBorder="1" applyAlignment="1">
      <alignment vertical="center"/>
    </xf>
    <xf numFmtId="4" fontId="0" fillId="5" borderId="7" xfId="0" applyNumberFormat="1" applyFont="1" applyFill="1" applyBorder="1" applyAlignment="1">
      <alignment vertical="center"/>
    </xf>
    <xf numFmtId="164" fontId="0" fillId="0" borderId="7" xfId="0" applyNumberFormat="1" applyFont="1" applyBorder="1" applyAlignment="1">
      <alignment vertical="center"/>
    </xf>
    <xf numFmtId="0" fontId="2" fillId="5" borderId="30" xfId="0" applyFont="1" applyFill="1" applyBorder="1" applyAlignment="1">
      <alignment vertical="center"/>
    </xf>
    <xf numFmtId="0" fontId="2" fillId="5" borderId="22" xfId="0" applyFont="1" applyFill="1" applyBorder="1" applyAlignment="1">
      <alignment vertical="center"/>
    </xf>
    <xf numFmtId="4" fontId="2" fillId="5" borderId="22" xfId="0" applyNumberFormat="1" applyFont="1" applyFill="1" applyBorder="1" applyAlignment="1">
      <alignment vertical="center"/>
    </xf>
    <xf numFmtId="0" fontId="2" fillId="0" borderId="0" xfId="0" applyFont="1" applyFill="1" applyBorder="1" applyAlignment="1"/>
    <xf numFmtId="164" fontId="2" fillId="0" borderId="0" xfId="0" applyNumberFormat="1" applyFont="1" applyFill="1" applyBorder="1"/>
    <xf numFmtId="0" fontId="17" fillId="0" borderId="0" xfId="0" applyFont="1" applyFill="1" applyBorder="1"/>
    <xf numFmtId="4" fontId="0" fillId="0" borderId="0" xfId="0" applyNumberFormat="1"/>
    <xf numFmtId="4" fontId="15" fillId="5" borderId="12" xfId="0" applyNumberFormat="1" applyFont="1" applyFill="1" applyBorder="1" applyAlignment="1">
      <alignment vertical="center"/>
    </xf>
    <xf numFmtId="4" fontId="15" fillId="5" borderId="17" xfId="0" applyNumberFormat="1" applyFont="1" applyFill="1" applyBorder="1" applyAlignment="1">
      <alignment vertical="center"/>
    </xf>
    <xf numFmtId="164" fontId="0" fillId="0" borderId="0" xfId="0" applyNumberFormat="1" applyFill="1"/>
    <xf numFmtId="4" fontId="0" fillId="0" borderId="0" xfId="0" applyNumberFormat="1" applyFill="1"/>
    <xf numFmtId="0" fontId="11" fillId="3" borderId="1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1" fillId="4" borderId="2" xfId="0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3" fillId="3" borderId="7" xfId="0" applyNumberFormat="1" applyFont="1" applyFill="1" applyBorder="1" applyAlignment="1">
      <alignment horizontal="center" vertical="center" wrapText="1"/>
    </xf>
    <xf numFmtId="0" fontId="13" fillId="3" borderId="12" xfId="0" applyNumberFormat="1" applyFont="1" applyFill="1" applyBorder="1" applyAlignment="1">
      <alignment horizontal="center" vertical="center" wrapText="1"/>
    </xf>
    <xf numFmtId="0" fontId="12" fillId="3" borderId="3" xfId="0" applyNumberFormat="1" applyFont="1" applyFill="1" applyBorder="1" applyAlignment="1">
      <alignment horizontal="center" vertical="center" wrapText="1"/>
    </xf>
    <xf numFmtId="0" fontId="12" fillId="3" borderId="10" xfId="0" applyNumberFormat="1" applyFont="1" applyFill="1" applyBorder="1" applyAlignment="1">
      <alignment horizontal="center" vertical="center" wrapText="1"/>
    </xf>
    <xf numFmtId="0" fontId="12" fillId="3" borderId="4" xfId="0" applyNumberFormat="1" applyFont="1" applyFill="1" applyBorder="1" applyAlignment="1">
      <alignment horizontal="center" vertical="center" wrapText="1"/>
    </xf>
    <xf numFmtId="0" fontId="12" fillId="3" borderId="1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12" fillId="4" borderId="4" xfId="0" applyNumberFormat="1" applyFont="1" applyFill="1" applyBorder="1" applyAlignment="1">
      <alignment horizontal="center" vertical="center" wrapText="1"/>
    </xf>
    <xf numFmtId="0" fontId="12" fillId="4" borderId="11" xfId="0" applyNumberFormat="1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/>
    </xf>
    <xf numFmtId="0" fontId="11" fillId="3" borderId="25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0" fontId="19" fillId="3" borderId="11" xfId="0" applyFont="1" applyFill="1" applyBorder="1" applyAlignment="1">
      <alignment horizontal="center" vertical="center"/>
    </xf>
    <xf numFmtId="0" fontId="12" fillId="3" borderId="24" xfId="0" applyNumberFormat="1" applyFont="1" applyFill="1" applyBorder="1" applyAlignment="1">
      <alignment horizontal="center" vertical="center" wrapText="1"/>
    </xf>
    <xf numFmtId="0" fontId="12" fillId="3" borderId="26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61"/>
  <sheetViews>
    <sheetView topLeftCell="D48" zoomScale="87" zoomScaleNormal="87" workbookViewId="0">
      <selection activeCell="F61" sqref="F61"/>
    </sheetView>
  </sheetViews>
  <sheetFormatPr defaultRowHeight="14.5" x14ac:dyDescent="0.35"/>
  <cols>
    <col min="1" max="1" width="2.54296875" customWidth="1"/>
    <col min="2" max="2" width="14.453125" customWidth="1"/>
    <col min="3" max="3" width="37.54296875" customWidth="1"/>
    <col min="4" max="4" width="23.26953125" customWidth="1"/>
    <col min="5" max="5" width="28.1796875" customWidth="1"/>
    <col min="6" max="6" width="26.453125" customWidth="1"/>
    <col min="7" max="7" width="24.26953125" customWidth="1"/>
    <col min="8" max="8" width="24" customWidth="1"/>
    <col min="9" max="9" width="24.26953125" customWidth="1"/>
    <col min="10" max="11" width="24.81640625" customWidth="1"/>
    <col min="12" max="12" width="18.81640625" customWidth="1"/>
    <col min="13" max="13" width="16.1796875" customWidth="1"/>
    <col min="14" max="14" width="20.453125" hidden="1" customWidth="1"/>
    <col min="15" max="15" width="9.1796875" customWidth="1"/>
  </cols>
  <sheetData>
    <row r="1" spans="2:15" ht="31" hidden="1" x14ac:dyDescent="0.7">
      <c r="D1" t="s">
        <v>0</v>
      </c>
      <c r="H1" s="3">
        <v>80</v>
      </c>
      <c r="I1" s="4">
        <v>30</v>
      </c>
      <c r="J1" s="5">
        <v>81</v>
      </c>
      <c r="K1" s="6">
        <v>80</v>
      </c>
      <c r="L1" s="7">
        <v>30</v>
      </c>
    </row>
    <row r="2" spans="2:15" ht="34" thickBot="1" x14ac:dyDescent="0.8">
      <c r="B2" s="8" t="s">
        <v>124</v>
      </c>
      <c r="C2" s="8">
        <v>2018</v>
      </c>
      <c r="D2" s="2"/>
      <c r="E2" s="2"/>
      <c r="F2" s="2"/>
      <c r="G2" s="2" t="s">
        <v>1</v>
      </c>
      <c r="H2" s="9"/>
      <c r="I2" s="10"/>
      <c r="J2" s="11"/>
      <c r="K2" s="9"/>
      <c r="L2" s="10"/>
      <c r="M2" s="2"/>
      <c r="N2" s="2"/>
      <c r="O2" s="2"/>
    </row>
    <row r="3" spans="2:15" ht="15" customHeight="1" x14ac:dyDescent="0.4">
      <c r="B3" s="92" t="s">
        <v>2</v>
      </c>
      <c r="C3" s="94" t="s">
        <v>3</v>
      </c>
      <c r="D3" s="105" t="s">
        <v>4</v>
      </c>
      <c r="E3" s="103" t="s">
        <v>5</v>
      </c>
      <c r="F3" s="96" t="s">
        <v>6</v>
      </c>
      <c r="G3" s="97"/>
      <c r="H3" s="97"/>
      <c r="I3" s="97"/>
      <c r="J3" s="98"/>
      <c r="K3" s="99"/>
      <c r="L3" s="100"/>
      <c r="N3" s="101" t="s">
        <v>7</v>
      </c>
    </row>
    <row r="4" spans="2:15" ht="135.75" customHeight="1" thickBot="1" x14ac:dyDescent="0.4">
      <c r="B4" s="93"/>
      <c r="C4" s="95"/>
      <c r="D4" s="106"/>
      <c r="E4" s="104"/>
      <c r="F4" s="12" t="s">
        <v>8</v>
      </c>
      <c r="G4" s="13" t="s">
        <v>69</v>
      </c>
      <c r="H4" s="13" t="s">
        <v>70</v>
      </c>
      <c r="I4" s="13" t="s">
        <v>71</v>
      </c>
      <c r="J4" s="13" t="s">
        <v>72</v>
      </c>
      <c r="K4" s="14" t="s">
        <v>9</v>
      </c>
      <c r="L4" s="14" t="s">
        <v>10</v>
      </c>
      <c r="N4" s="102" t="s">
        <v>11</v>
      </c>
    </row>
    <row r="5" spans="2:15" s="1" customFormat="1" ht="15" customHeight="1" x14ac:dyDescent="0.35">
      <c r="B5" s="15">
        <v>3110</v>
      </c>
      <c r="C5" s="16" t="s">
        <v>12</v>
      </c>
      <c r="D5" s="17"/>
      <c r="E5" s="17">
        <v>0</v>
      </c>
      <c r="F5" s="17">
        <v>0</v>
      </c>
      <c r="G5" s="17">
        <v>0</v>
      </c>
      <c r="H5" s="17">
        <v>0</v>
      </c>
      <c r="I5" s="17">
        <v>0</v>
      </c>
      <c r="J5" s="17">
        <v>0</v>
      </c>
      <c r="K5" s="17">
        <v>0</v>
      </c>
      <c r="L5" s="17">
        <v>0</v>
      </c>
      <c r="M5" s="18"/>
      <c r="N5" s="19" t="e">
        <f>IF(K5&gt;0,#REF!+#REF!+K5-#REF!,#REF!+#REF!-#REF!)</f>
        <v>#REF!</v>
      </c>
    </row>
    <row r="6" spans="2:15" s="1" customFormat="1" ht="15" customHeight="1" x14ac:dyDescent="0.35">
      <c r="B6" s="20">
        <v>3111</v>
      </c>
      <c r="C6" s="21" t="s">
        <v>13</v>
      </c>
      <c r="D6" s="22">
        <v>172919</v>
      </c>
      <c r="E6" s="22">
        <v>0</v>
      </c>
      <c r="F6" s="22">
        <v>971910</v>
      </c>
      <c r="G6" s="22">
        <v>0</v>
      </c>
      <c r="H6" s="22">
        <v>0</v>
      </c>
      <c r="I6" s="22">
        <v>0</v>
      </c>
      <c r="J6" s="22">
        <v>0</v>
      </c>
      <c r="K6" s="22">
        <f>D6-H6</f>
        <v>172919</v>
      </c>
      <c r="L6" s="22">
        <v>0</v>
      </c>
      <c r="M6" s="18"/>
      <c r="N6" s="24" t="e">
        <f>IF(K6&gt;0,#REF!+#REF!+K6-#REF!,#REF!+#REF!-#REF!)</f>
        <v>#REF!</v>
      </c>
    </row>
    <row r="7" spans="2:15" s="1" customFormat="1" ht="15" customHeight="1" x14ac:dyDescent="0.35">
      <c r="B7" s="20">
        <v>3112</v>
      </c>
      <c r="C7" s="21" t="s">
        <v>14</v>
      </c>
      <c r="D7" s="22">
        <v>68350</v>
      </c>
      <c r="E7" s="22">
        <v>0</v>
      </c>
      <c r="F7" s="22">
        <v>1071238</v>
      </c>
      <c r="G7" s="22">
        <v>0</v>
      </c>
      <c r="H7" s="22">
        <v>0</v>
      </c>
      <c r="I7" s="22">
        <v>0</v>
      </c>
      <c r="J7" s="22">
        <v>0</v>
      </c>
      <c r="K7" s="22">
        <f t="shared" ref="K7:K57" si="0">D7-H7</f>
        <v>68350</v>
      </c>
      <c r="L7" s="22">
        <v>0</v>
      </c>
      <c r="M7" s="18"/>
      <c r="N7" s="24" t="e">
        <f>IF(K7&gt;0,#REF!+#REF!+K7-#REF!,#REF!+#REF!-#REF!)</f>
        <v>#REF!</v>
      </c>
    </row>
    <row r="8" spans="2:15" s="1" customFormat="1" ht="15" customHeight="1" x14ac:dyDescent="0.35">
      <c r="B8" s="20">
        <v>3113</v>
      </c>
      <c r="C8" s="21" t="s">
        <v>15</v>
      </c>
      <c r="D8" s="22">
        <v>146461</v>
      </c>
      <c r="E8" s="22">
        <v>0</v>
      </c>
      <c r="F8" s="22">
        <v>737170</v>
      </c>
      <c r="G8" s="22">
        <v>0</v>
      </c>
      <c r="H8" s="22">
        <v>0</v>
      </c>
      <c r="I8" s="22">
        <v>0</v>
      </c>
      <c r="J8" s="22">
        <v>0</v>
      </c>
      <c r="K8" s="22">
        <f t="shared" si="0"/>
        <v>146461</v>
      </c>
      <c r="L8" s="22">
        <v>0</v>
      </c>
      <c r="M8" s="18"/>
      <c r="N8" s="24" t="e">
        <f>IF(K8&gt;0,#REF!+#REF!+K8-#REF!,#REF!+#REF!-#REF!)</f>
        <v>#REF!</v>
      </c>
    </row>
    <row r="9" spans="2:15" s="1" customFormat="1" ht="15" customHeight="1" x14ac:dyDescent="0.35">
      <c r="B9" s="20">
        <v>3120</v>
      </c>
      <c r="C9" s="25" t="s">
        <v>16</v>
      </c>
      <c r="D9" s="26"/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f t="shared" si="0"/>
        <v>0</v>
      </c>
      <c r="L9" s="26">
        <v>0</v>
      </c>
      <c r="M9" s="18"/>
      <c r="N9" s="19" t="e">
        <f>IF(K9&gt;0,#REF!+#REF!+K9-#REF!,#REF!+#REF!-#REF!)</f>
        <v>#REF!</v>
      </c>
    </row>
    <row r="10" spans="2:15" s="1" customFormat="1" ht="15" customHeight="1" x14ac:dyDescent="0.35">
      <c r="B10" s="20">
        <v>3122</v>
      </c>
      <c r="C10" s="21" t="s">
        <v>17</v>
      </c>
      <c r="D10" s="22">
        <v>237331.93</v>
      </c>
      <c r="E10" s="22">
        <v>0</v>
      </c>
      <c r="F10" s="22">
        <v>2838238</v>
      </c>
      <c r="G10" s="22">
        <v>954840.7</v>
      </c>
      <c r="H10" s="22">
        <v>140347.70000000001</v>
      </c>
      <c r="I10" s="22">
        <v>0</v>
      </c>
      <c r="J10" s="22">
        <v>573845.11999999965</v>
      </c>
      <c r="K10" s="22">
        <f t="shared" si="0"/>
        <v>96984.229999999981</v>
      </c>
      <c r="L10" s="22">
        <v>0</v>
      </c>
      <c r="M10" s="18"/>
      <c r="N10" s="24" t="e">
        <f>IF(K10&gt;0,#REF!+#REF!+K10-#REF!,#REF!+#REF!-#REF!)</f>
        <v>#REF!</v>
      </c>
    </row>
    <row r="11" spans="2:15" s="1" customFormat="1" ht="15" customHeight="1" x14ac:dyDescent="0.35">
      <c r="B11" s="20">
        <v>3123</v>
      </c>
      <c r="C11" s="21" t="s">
        <v>18</v>
      </c>
      <c r="D11" s="22">
        <v>758712.59999999986</v>
      </c>
      <c r="E11" s="22">
        <v>500000</v>
      </c>
      <c r="F11" s="22">
        <v>5454277</v>
      </c>
      <c r="G11" s="22">
        <v>1199003.3500000001</v>
      </c>
      <c r="H11" s="23">
        <v>282968.11000000004</v>
      </c>
      <c r="I11" s="23">
        <v>500000</v>
      </c>
      <c r="J11" s="23">
        <v>643462.27999999968</v>
      </c>
      <c r="K11" s="23">
        <f t="shared" si="0"/>
        <v>475744.48999999982</v>
      </c>
      <c r="L11" s="23">
        <f>E11-I11</f>
        <v>0</v>
      </c>
      <c r="M11" s="18"/>
      <c r="N11" s="24" t="e">
        <f>IF(K11&gt;0,#REF!+#REF!+K11-#REF!,#REF!+#REF!-#REF!)</f>
        <v>#REF!</v>
      </c>
    </row>
    <row r="12" spans="2:15" s="1" customFormat="1" ht="15" customHeight="1" x14ac:dyDescent="0.35">
      <c r="B12" s="20">
        <v>3125</v>
      </c>
      <c r="C12" s="21" t="s">
        <v>19</v>
      </c>
      <c r="D12" s="22">
        <v>185323.16</v>
      </c>
      <c r="E12" s="22">
        <v>0</v>
      </c>
      <c r="F12" s="22">
        <v>0</v>
      </c>
      <c r="G12" s="22">
        <v>0</v>
      </c>
      <c r="H12" s="23">
        <v>0</v>
      </c>
      <c r="I12" s="23">
        <v>0</v>
      </c>
      <c r="J12" s="23">
        <v>112684.87</v>
      </c>
      <c r="K12" s="23">
        <f t="shared" si="0"/>
        <v>185323.16</v>
      </c>
      <c r="L12" s="23">
        <f t="shared" ref="L12:L57" si="1">E12-I12</f>
        <v>0</v>
      </c>
      <c r="M12" s="18"/>
      <c r="N12" s="24" t="e">
        <f>IF(K12&gt;0,#REF!+#REF!+K12-#REF!,#REF!+#REF!-#REF!)</f>
        <v>#REF!</v>
      </c>
    </row>
    <row r="13" spans="2:15" s="1" customFormat="1" ht="15" customHeight="1" x14ac:dyDescent="0.35">
      <c r="B13" s="20">
        <v>3127</v>
      </c>
      <c r="C13" s="21" t="s">
        <v>20</v>
      </c>
      <c r="D13" s="22">
        <v>121610.13</v>
      </c>
      <c r="E13" s="22">
        <v>0</v>
      </c>
      <c r="F13" s="22">
        <v>1141000</v>
      </c>
      <c r="G13" s="22">
        <v>0</v>
      </c>
      <c r="H13" s="22">
        <v>0</v>
      </c>
      <c r="I13" s="22">
        <v>0</v>
      </c>
      <c r="J13" s="22">
        <v>977584.04999999958</v>
      </c>
      <c r="K13" s="22">
        <f t="shared" si="0"/>
        <v>121610.13</v>
      </c>
      <c r="L13" s="22">
        <f t="shared" si="1"/>
        <v>0</v>
      </c>
      <c r="M13" s="18"/>
      <c r="N13" s="24" t="e">
        <f>IF(K13&gt;0,#REF!+#REF!+K13-#REF!,#REF!+#REF!-#REF!)</f>
        <v>#REF!</v>
      </c>
    </row>
    <row r="14" spans="2:15" s="1" customFormat="1" ht="15" customHeight="1" x14ac:dyDescent="0.35">
      <c r="B14" s="20">
        <v>3130</v>
      </c>
      <c r="C14" s="25" t="s">
        <v>21</v>
      </c>
      <c r="D14" s="26"/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f t="shared" si="0"/>
        <v>0</v>
      </c>
      <c r="L14" s="26">
        <f t="shared" si="1"/>
        <v>0</v>
      </c>
      <c r="M14" s="18"/>
      <c r="N14" s="19" t="e">
        <f>IF(K14&gt;0,#REF!+#REF!+K14-#REF!,#REF!+#REF!-#REF!)</f>
        <v>#REF!</v>
      </c>
    </row>
    <row r="15" spans="2:15" s="1" customFormat="1" ht="15" customHeight="1" x14ac:dyDescent="0.35">
      <c r="B15" s="20">
        <v>3131</v>
      </c>
      <c r="C15" s="21" t="s">
        <v>22</v>
      </c>
      <c r="D15" s="23">
        <v>1903789.5</v>
      </c>
      <c r="E15" s="22">
        <v>0</v>
      </c>
      <c r="F15" s="22">
        <v>1358080</v>
      </c>
      <c r="G15" s="22">
        <v>3594368.5</v>
      </c>
      <c r="H15" s="22">
        <v>261292</v>
      </c>
      <c r="I15" s="22">
        <v>0</v>
      </c>
      <c r="J15" s="22">
        <v>139672.97</v>
      </c>
      <c r="K15" s="22">
        <f t="shared" si="0"/>
        <v>1642497.5</v>
      </c>
      <c r="L15" s="22">
        <f t="shared" si="1"/>
        <v>0</v>
      </c>
      <c r="M15" s="18"/>
      <c r="N15" s="24" t="e">
        <f>IF(K15&gt;0,#REF!+#REF!+K15-#REF!,#REF!+#REF!-#REF!)</f>
        <v>#REF!</v>
      </c>
    </row>
    <row r="16" spans="2:15" s="1" customFormat="1" ht="15" customHeight="1" x14ac:dyDescent="0.35">
      <c r="B16" s="20">
        <v>3132</v>
      </c>
      <c r="C16" s="21" t="s">
        <v>23</v>
      </c>
      <c r="D16" s="22">
        <v>4216740.33</v>
      </c>
      <c r="E16" s="22">
        <v>0</v>
      </c>
      <c r="F16" s="22">
        <v>4088238</v>
      </c>
      <c r="G16" s="22">
        <v>597256</v>
      </c>
      <c r="H16" s="22">
        <v>0</v>
      </c>
      <c r="I16" s="22">
        <v>0</v>
      </c>
      <c r="J16" s="22">
        <v>2310060.6800000011</v>
      </c>
      <c r="K16" s="22">
        <f t="shared" si="0"/>
        <v>4216740.33</v>
      </c>
      <c r="L16" s="22">
        <f t="shared" si="1"/>
        <v>0</v>
      </c>
      <c r="M16" s="18"/>
      <c r="N16" s="24" t="e">
        <f>IF(K16&gt;0,#REF!+#REF!+K16-#REF!,#REF!+#REF!-#REF!)</f>
        <v>#REF!</v>
      </c>
    </row>
    <row r="17" spans="2:14" s="1" customFormat="1" ht="15" customHeight="1" x14ac:dyDescent="0.35">
      <c r="B17" s="20">
        <v>3133</v>
      </c>
      <c r="C17" s="21" t="s">
        <v>24</v>
      </c>
      <c r="D17" s="22">
        <v>513513.19</v>
      </c>
      <c r="E17" s="22">
        <v>0</v>
      </c>
      <c r="F17" s="22">
        <v>2131382</v>
      </c>
      <c r="G17" s="22">
        <v>0</v>
      </c>
      <c r="H17" s="22">
        <v>0</v>
      </c>
      <c r="I17" s="22">
        <v>0</v>
      </c>
      <c r="J17" s="22">
        <v>664440.12000000011</v>
      </c>
      <c r="K17" s="22">
        <f t="shared" si="0"/>
        <v>513513.19</v>
      </c>
      <c r="L17" s="22">
        <f t="shared" si="1"/>
        <v>0</v>
      </c>
      <c r="M17" s="18"/>
      <c r="N17" s="24" t="e">
        <f>IF(K17&gt;0,#REF!+#REF!+K17-#REF!,#REF!+#REF!-#REF!)</f>
        <v>#REF!</v>
      </c>
    </row>
    <row r="18" spans="2:14" s="1" customFormat="1" ht="15" customHeight="1" x14ac:dyDescent="0.35">
      <c r="B18" s="20">
        <v>3134</v>
      </c>
      <c r="C18" s="21" t="s">
        <v>25</v>
      </c>
      <c r="D18" s="22">
        <v>1495752.61</v>
      </c>
      <c r="E18" s="22">
        <v>0</v>
      </c>
      <c r="F18" s="22">
        <v>0</v>
      </c>
      <c r="G18" s="22">
        <v>0</v>
      </c>
      <c r="H18" s="23">
        <v>74626.75</v>
      </c>
      <c r="I18" s="23">
        <v>0</v>
      </c>
      <c r="J18" s="23">
        <v>0</v>
      </c>
      <c r="K18" s="23">
        <f t="shared" si="0"/>
        <v>1421125.86</v>
      </c>
      <c r="L18" s="23">
        <f t="shared" si="1"/>
        <v>0</v>
      </c>
      <c r="M18" s="18"/>
      <c r="N18" s="24" t="e">
        <f>IF(K18&gt;0,#REF!+#REF!+K18-#REF!,#REF!+#REF!-#REF!)</f>
        <v>#REF!</v>
      </c>
    </row>
    <row r="19" spans="2:14" s="1" customFormat="1" ht="15" customHeight="1" x14ac:dyDescent="0.35">
      <c r="B19" s="20">
        <v>3135</v>
      </c>
      <c r="C19" s="21" t="s">
        <v>26</v>
      </c>
      <c r="D19" s="22">
        <v>1112276.6499999999</v>
      </c>
      <c r="E19" s="22">
        <v>0</v>
      </c>
      <c r="F19" s="22">
        <v>903600</v>
      </c>
      <c r="G19" s="22">
        <v>535425</v>
      </c>
      <c r="H19" s="23">
        <v>373597.91</v>
      </c>
      <c r="I19" s="23">
        <v>0</v>
      </c>
      <c r="J19" s="23">
        <v>865591.82</v>
      </c>
      <c r="K19" s="23">
        <f t="shared" si="0"/>
        <v>738678.74</v>
      </c>
      <c r="L19" s="23">
        <f t="shared" si="1"/>
        <v>0</v>
      </c>
      <c r="M19" s="18"/>
      <c r="N19" s="24" t="e">
        <f>IF(K19&gt;0,#REF!+#REF!+K19-#REF!,#REF!+#REF!-#REF!)</f>
        <v>#REF!</v>
      </c>
    </row>
    <row r="20" spans="2:14" s="1" customFormat="1" ht="15" customHeight="1" x14ac:dyDescent="0.35">
      <c r="B20" s="20">
        <v>3140</v>
      </c>
      <c r="C20" s="25" t="s">
        <v>27</v>
      </c>
      <c r="D20" s="26"/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f t="shared" si="0"/>
        <v>0</v>
      </c>
      <c r="L20" s="26">
        <f t="shared" si="1"/>
        <v>0</v>
      </c>
      <c r="M20" s="18"/>
      <c r="N20" s="19" t="e">
        <f>IF(K20&gt;0,#REF!+#REF!+K20-#REF!,#REF!+#REF!-#REF!)</f>
        <v>#REF!</v>
      </c>
    </row>
    <row r="21" spans="2:14" s="1" customFormat="1" ht="15" customHeight="1" x14ac:dyDescent="0.35">
      <c r="B21" s="20">
        <v>3141</v>
      </c>
      <c r="C21" s="21" t="s">
        <v>28</v>
      </c>
      <c r="D21" s="22">
        <v>555170</v>
      </c>
      <c r="E21" s="22">
        <v>0</v>
      </c>
      <c r="F21" s="22">
        <v>436500</v>
      </c>
      <c r="G21" s="22">
        <v>0</v>
      </c>
      <c r="H21" s="22">
        <v>0</v>
      </c>
      <c r="I21" s="22">
        <v>0</v>
      </c>
      <c r="J21" s="22">
        <v>11618.9</v>
      </c>
      <c r="K21" s="22">
        <f t="shared" si="0"/>
        <v>555170</v>
      </c>
      <c r="L21" s="22">
        <f t="shared" si="1"/>
        <v>0</v>
      </c>
      <c r="M21" s="18"/>
      <c r="N21" s="24" t="e">
        <f>IF(K21&gt;0,#REF!+#REF!+K21-#REF!,#REF!+#REF!-#REF!)</f>
        <v>#REF!</v>
      </c>
    </row>
    <row r="22" spans="2:14" s="1" customFormat="1" ht="15" customHeight="1" x14ac:dyDescent="0.35">
      <c r="B22" s="20">
        <v>3142</v>
      </c>
      <c r="C22" s="21" t="s">
        <v>29</v>
      </c>
      <c r="D22" s="22">
        <v>1578623.67</v>
      </c>
      <c r="E22" s="22">
        <v>0</v>
      </c>
      <c r="F22" s="22">
        <v>115000</v>
      </c>
      <c r="G22" s="22">
        <v>1615301.15</v>
      </c>
      <c r="H22" s="22">
        <v>183920</v>
      </c>
      <c r="I22" s="22">
        <v>0</v>
      </c>
      <c r="J22" s="22">
        <v>90769.590000000011</v>
      </c>
      <c r="K22" s="22">
        <f t="shared" si="0"/>
        <v>1394703.67</v>
      </c>
      <c r="L22" s="22">
        <f t="shared" si="1"/>
        <v>0</v>
      </c>
      <c r="M22" s="18"/>
      <c r="N22" s="24" t="e">
        <f>IF(K22&gt;0,#REF!+#REF!+K22-#REF!,#REF!+#REF!-#REF!)</f>
        <v>#REF!</v>
      </c>
    </row>
    <row r="23" spans="2:14" s="1" customFormat="1" ht="15" customHeight="1" x14ac:dyDescent="0.35">
      <c r="B23" s="20">
        <v>3143</v>
      </c>
      <c r="C23" s="21" t="s">
        <v>30</v>
      </c>
      <c r="D23" s="22">
        <v>1458175.82</v>
      </c>
      <c r="E23" s="22">
        <v>0</v>
      </c>
      <c r="F23" s="22">
        <v>240000</v>
      </c>
      <c r="G23" s="22">
        <v>65158.5</v>
      </c>
      <c r="H23" s="23">
        <v>113256</v>
      </c>
      <c r="I23" s="23">
        <v>0</v>
      </c>
      <c r="J23" s="23">
        <v>44359.729999999996</v>
      </c>
      <c r="K23" s="23">
        <f t="shared" si="0"/>
        <v>1344919.82</v>
      </c>
      <c r="L23" s="23">
        <f t="shared" si="1"/>
        <v>0</v>
      </c>
      <c r="M23" s="18"/>
      <c r="N23" s="24" t="e">
        <f>IF(K23&gt;0,#REF!+#REF!+K23-#REF!,#REF!+#REF!-#REF!)</f>
        <v>#REF!</v>
      </c>
    </row>
    <row r="24" spans="2:14" s="1" customFormat="1" ht="15" customHeight="1" x14ac:dyDescent="0.35">
      <c r="B24" s="20">
        <v>3144</v>
      </c>
      <c r="C24" s="21" t="s">
        <v>31</v>
      </c>
      <c r="D24" s="22">
        <v>152811</v>
      </c>
      <c r="E24" s="22">
        <v>0</v>
      </c>
      <c r="F24" s="22">
        <v>314800</v>
      </c>
      <c r="G24" s="22">
        <v>41019</v>
      </c>
      <c r="H24" s="23">
        <v>51292</v>
      </c>
      <c r="I24" s="23">
        <v>0</v>
      </c>
      <c r="J24" s="23">
        <v>131962.92000000001</v>
      </c>
      <c r="K24" s="23">
        <f t="shared" si="0"/>
        <v>101519</v>
      </c>
      <c r="L24" s="23">
        <f t="shared" si="1"/>
        <v>0</v>
      </c>
      <c r="M24" s="18"/>
      <c r="N24" s="24" t="e">
        <f>IF(K24&gt;0,#REF!+#REF!+K24-#REF!,#REF!+#REF!-#REF!)</f>
        <v>#REF!</v>
      </c>
    </row>
    <row r="25" spans="2:14" s="1" customFormat="1" ht="15" customHeight="1" x14ac:dyDescent="0.35">
      <c r="B25" s="20">
        <v>3145</v>
      </c>
      <c r="C25" s="21" t="s">
        <v>32</v>
      </c>
      <c r="D25" s="22">
        <v>972126.60000000033</v>
      </c>
      <c r="E25" s="22">
        <v>0</v>
      </c>
      <c r="F25" s="22">
        <v>0</v>
      </c>
      <c r="G25" s="22">
        <v>145200</v>
      </c>
      <c r="H25" s="22">
        <v>0</v>
      </c>
      <c r="I25" s="22">
        <v>0</v>
      </c>
      <c r="J25" s="22">
        <v>0</v>
      </c>
      <c r="K25" s="22">
        <f t="shared" si="0"/>
        <v>972126.60000000033</v>
      </c>
      <c r="L25" s="22">
        <f t="shared" si="1"/>
        <v>0</v>
      </c>
      <c r="M25" s="18"/>
      <c r="N25" s="24" t="e">
        <f>IF(K25&gt;0,#REF!+#REF!+K25-#REF!,#REF!+#REF!-#REF!)</f>
        <v>#REF!</v>
      </c>
    </row>
    <row r="26" spans="2:14" s="1" customFormat="1" ht="15" customHeight="1" x14ac:dyDescent="0.35">
      <c r="B26" s="20">
        <v>3150</v>
      </c>
      <c r="C26" s="25" t="s">
        <v>33</v>
      </c>
      <c r="D26" s="26"/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f t="shared" si="0"/>
        <v>0</v>
      </c>
      <c r="L26" s="26">
        <f t="shared" si="1"/>
        <v>0</v>
      </c>
      <c r="M26" s="18"/>
      <c r="N26" s="19" t="e">
        <f>IF(K26&gt;0,#REF!+#REF!+K26-#REF!,#REF!+#REF!-#REF!)</f>
        <v>#REF!</v>
      </c>
    </row>
    <row r="27" spans="2:14" s="1" customFormat="1" ht="15" customHeight="1" x14ac:dyDescent="0.35">
      <c r="B27" s="20">
        <v>3151</v>
      </c>
      <c r="C27" s="21" t="s">
        <v>34</v>
      </c>
      <c r="D27" s="22">
        <v>138934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f t="shared" si="0"/>
        <v>138934</v>
      </c>
      <c r="L27" s="22">
        <f t="shared" si="1"/>
        <v>0</v>
      </c>
      <c r="M27" s="18"/>
      <c r="N27" s="24" t="e">
        <f>IF(K27&gt;0,#REF!+#REF!+K27-#REF!,#REF!+#REF!-#REF!)</f>
        <v>#REF!</v>
      </c>
    </row>
    <row r="28" spans="2:14" s="1" customFormat="1" ht="15" customHeight="1" x14ac:dyDescent="0.35">
      <c r="B28" s="20">
        <v>3152</v>
      </c>
      <c r="C28" s="21" t="s">
        <v>35</v>
      </c>
      <c r="D28" s="22">
        <v>379073</v>
      </c>
      <c r="E28" s="22">
        <v>0</v>
      </c>
      <c r="F28" s="22">
        <v>1222320</v>
      </c>
      <c r="G28" s="22">
        <v>0</v>
      </c>
      <c r="H28" s="23">
        <v>0</v>
      </c>
      <c r="I28" s="23">
        <v>0</v>
      </c>
      <c r="J28" s="23">
        <v>90568.5</v>
      </c>
      <c r="K28" s="23">
        <f t="shared" si="0"/>
        <v>379073</v>
      </c>
      <c r="L28" s="23">
        <f t="shared" si="1"/>
        <v>0</v>
      </c>
      <c r="M28" s="18"/>
      <c r="N28" s="24" t="e">
        <f>IF(K28&gt;0,#REF!+#REF!+K28-#REF!,#REF!+#REF!-#REF!)</f>
        <v>#REF!</v>
      </c>
    </row>
    <row r="29" spans="2:14" s="1" customFormat="1" ht="15" customHeight="1" x14ac:dyDescent="0.35">
      <c r="B29" s="20">
        <v>3153</v>
      </c>
      <c r="C29" s="21" t="s">
        <v>36</v>
      </c>
      <c r="D29" s="22">
        <v>34601</v>
      </c>
      <c r="E29" s="22">
        <v>0</v>
      </c>
      <c r="F29" s="22">
        <v>135000</v>
      </c>
      <c r="G29" s="22">
        <v>0</v>
      </c>
      <c r="H29" s="22">
        <v>0</v>
      </c>
      <c r="I29" s="22">
        <v>0</v>
      </c>
      <c r="J29" s="22">
        <v>121772.95999999999</v>
      </c>
      <c r="K29" s="22">
        <f t="shared" si="0"/>
        <v>34601</v>
      </c>
      <c r="L29" s="22">
        <f t="shared" si="1"/>
        <v>0</v>
      </c>
      <c r="M29" s="27"/>
      <c r="N29" s="24" t="e">
        <f>IF(K29&gt;0,#REF!+#REF!+K29-#REF!,#REF!+#REF!-#REF!)</f>
        <v>#REF!</v>
      </c>
    </row>
    <row r="30" spans="2:14" s="1" customFormat="1" ht="15" customHeight="1" x14ac:dyDescent="0.35">
      <c r="B30" s="20">
        <v>3154</v>
      </c>
      <c r="C30" s="21" t="s">
        <v>37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f t="shared" si="0"/>
        <v>0</v>
      </c>
      <c r="L30" s="22">
        <f t="shared" si="1"/>
        <v>0</v>
      </c>
      <c r="M30" s="27"/>
      <c r="N30" s="24" t="e">
        <f>IF(K30&gt;0,#REF!+#REF!+K30-#REF!,#REF!+#REF!-#REF!)</f>
        <v>#REF!</v>
      </c>
    </row>
    <row r="31" spans="2:14" s="1" customFormat="1" ht="15" customHeight="1" x14ac:dyDescent="0.35">
      <c r="B31" s="20">
        <v>3137</v>
      </c>
      <c r="C31" s="28" t="s">
        <v>38</v>
      </c>
      <c r="D31" s="26">
        <v>625036</v>
      </c>
      <c r="E31" s="26">
        <v>0</v>
      </c>
      <c r="F31" s="26">
        <v>2595.13</v>
      </c>
      <c r="G31" s="26">
        <v>0</v>
      </c>
      <c r="H31" s="26">
        <v>2595.13</v>
      </c>
      <c r="I31" s="26">
        <v>0</v>
      </c>
      <c r="J31" s="26">
        <v>0</v>
      </c>
      <c r="K31" s="26">
        <f t="shared" si="0"/>
        <v>622440.87</v>
      </c>
      <c r="L31" s="26">
        <f t="shared" si="1"/>
        <v>0</v>
      </c>
      <c r="M31" s="27"/>
      <c r="N31" s="19" t="e">
        <f>IF(K31&gt;0,#REF!+#REF!+K31-#REF!,#REF!+#REF!-#REF!)</f>
        <v>#REF!</v>
      </c>
    </row>
    <row r="32" spans="2:14" s="1" customFormat="1" ht="15" customHeight="1" x14ac:dyDescent="0.35">
      <c r="B32" s="20">
        <v>3701</v>
      </c>
      <c r="C32" s="21" t="s">
        <v>39</v>
      </c>
      <c r="D32" s="29">
        <v>240736.17</v>
      </c>
      <c r="E32" s="29">
        <v>0</v>
      </c>
      <c r="F32" s="23">
        <v>408000</v>
      </c>
      <c r="G32" s="23">
        <v>3509</v>
      </c>
      <c r="H32" s="23">
        <v>170298.5</v>
      </c>
      <c r="I32" s="23">
        <v>0</v>
      </c>
      <c r="J32" s="23">
        <v>96570.290000000008</v>
      </c>
      <c r="K32" s="23">
        <f t="shared" si="0"/>
        <v>70437.670000000013</v>
      </c>
      <c r="L32" s="23">
        <f t="shared" si="1"/>
        <v>0</v>
      </c>
      <c r="M32" s="27"/>
      <c r="N32" s="30" t="e">
        <f>IF(K32&gt;0,#REF!+#REF!+K32-#REF!,#REF!+#REF!-#REF!)</f>
        <v>#REF!</v>
      </c>
    </row>
    <row r="33" spans="2:14" s="1" customFormat="1" ht="15" customHeight="1" x14ac:dyDescent="0.35">
      <c r="B33" s="20">
        <v>3702</v>
      </c>
      <c r="C33" s="21" t="s">
        <v>40</v>
      </c>
      <c r="D33" s="22">
        <v>1175092.9899999998</v>
      </c>
      <c r="E33" s="22">
        <v>0</v>
      </c>
      <c r="F33" s="22">
        <v>3690000</v>
      </c>
      <c r="G33" s="22">
        <v>3822459</v>
      </c>
      <c r="H33" s="23">
        <v>88286.040000000008</v>
      </c>
      <c r="I33" s="23">
        <v>0</v>
      </c>
      <c r="J33" s="23">
        <v>977.4</v>
      </c>
      <c r="K33" s="23">
        <f t="shared" si="0"/>
        <v>1086806.9499999997</v>
      </c>
      <c r="L33" s="23">
        <f t="shared" si="1"/>
        <v>0</v>
      </c>
      <c r="M33" s="27"/>
      <c r="N33" s="24" t="e">
        <f>IF(K33&gt;0,#REF!+#REF!+K33-#REF!,#REF!+#REF!-#REF!)</f>
        <v>#REF!</v>
      </c>
    </row>
    <row r="34" spans="2:14" s="1" customFormat="1" ht="15" customHeight="1" x14ac:dyDescent="0.35">
      <c r="B34" s="20">
        <v>3703</v>
      </c>
      <c r="C34" s="21" t="s">
        <v>41</v>
      </c>
      <c r="D34" s="22">
        <v>798282.49999999988</v>
      </c>
      <c r="E34" s="22">
        <v>0</v>
      </c>
      <c r="F34" s="22">
        <v>1556000</v>
      </c>
      <c r="G34" s="22">
        <v>1011894</v>
      </c>
      <c r="H34" s="22">
        <v>486411.58999999997</v>
      </c>
      <c r="I34" s="22">
        <v>0</v>
      </c>
      <c r="J34" s="22">
        <v>71284.640000000029</v>
      </c>
      <c r="K34" s="22">
        <f t="shared" si="0"/>
        <v>311870.90999999992</v>
      </c>
      <c r="L34" s="22">
        <f t="shared" si="1"/>
        <v>0</v>
      </c>
      <c r="M34" s="27"/>
      <c r="N34" s="24" t="e">
        <f>IF(K34&gt;0,#REF!+#REF!+K34-#REF!,#REF!+#REF!-#REF!)</f>
        <v>#REF!</v>
      </c>
    </row>
    <row r="35" spans="2:14" s="1" customFormat="1" ht="15" customHeight="1" x14ac:dyDescent="0.35">
      <c r="B35" s="20">
        <v>3704</v>
      </c>
      <c r="C35" s="21" t="s">
        <v>42</v>
      </c>
      <c r="D35" s="22">
        <v>1408953.1</v>
      </c>
      <c r="E35" s="22">
        <v>0</v>
      </c>
      <c r="F35" s="22">
        <v>1695000</v>
      </c>
      <c r="G35" s="22">
        <v>0</v>
      </c>
      <c r="H35" s="22">
        <v>474974.54</v>
      </c>
      <c r="I35" s="22">
        <v>0</v>
      </c>
      <c r="J35" s="22">
        <v>156853.31</v>
      </c>
      <c r="K35" s="22">
        <f t="shared" si="0"/>
        <v>933978.56</v>
      </c>
      <c r="L35" s="22">
        <f t="shared" si="1"/>
        <v>0</v>
      </c>
      <c r="M35" s="27"/>
      <c r="N35" s="24" t="e">
        <f>IF(K35&gt;0,#REF!+#REF!+K35-#REF!,#REF!+#REF!-#REF!)</f>
        <v>#REF!</v>
      </c>
    </row>
    <row r="36" spans="2:14" s="1" customFormat="1" ht="15" customHeight="1" x14ac:dyDescent="0.35">
      <c r="B36" s="20">
        <v>3705</v>
      </c>
      <c r="C36" s="21" t="s">
        <v>43</v>
      </c>
      <c r="D36" s="22">
        <v>1930380.2100000007</v>
      </c>
      <c r="E36" s="22">
        <v>0</v>
      </c>
      <c r="F36" s="22">
        <v>907500</v>
      </c>
      <c r="G36" s="22">
        <v>907500</v>
      </c>
      <c r="H36" s="22">
        <v>0</v>
      </c>
      <c r="I36" s="22">
        <v>0</v>
      </c>
      <c r="J36" s="22">
        <v>0</v>
      </c>
      <c r="K36" s="22">
        <f t="shared" si="0"/>
        <v>1930380.2100000007</v>
      </c>
      <c r="L36" s="22">
        <f t="shared" si="1"/>
        <v>0</v>
      </c>
      <c r="M36" s="27"/>
      <c r="N36" s="24" t="e">
        <f>IF(K36&gt;0,#REF!+#REF!+K36-#REF!,#REF!+#REF!-#REF!)</f>
        <v>#REF!</v>
      </c>
    </row>
    <row r="37" spans="2:14" s="1" customFormat="1" ht="15.5" x14ac:dyDescent="0.35">
      <c r="B37" s="20">
        <v>3706</v>
      </c>
      <c r="C37" s="21" t="s">
        <v>44</v>
      </c>
      <c r="D37" s="22">
        <v>127769.99</v>
      </c>
      <c r="E37" s="22">
        <v>0</v>
      </c>
      <c r="F37" s="22">
        <v>10000</v>
      </c>
      <c r="G37" s="22">
        <v>0</v>
      </c>
      <c r="H37" s="22">
        <v>0</v>
      </c>
      <c r="I37" s="22">
        <v>0</v>
      </c>
      <c r="J37" s="22">
        <v>8676</v>
      </c>
      <c r="K37" s="22">
        <f t="shared" si="0"/>
        <v>127769.99</v>
      </c>
      <c r="L37" s="22">
        <f t="shared" si="1"/>
        <v>0</v>
      </c>
      <c r="M37" s="27"/>
      <c r="N37" s="24" t="e">
        <f>IF(K37&gt;0,#REF!+#REF!+K37-#REF!,#REF!+#REF!-#REF!)</f>
        <v>#REF!</v>
      </c>
    </row>
    <row r="38" spans="2:14" s="1" customFormat="1" ht="15.5" hidden="1" x14ac:dyDescent="0.35">
      <c r="B38" s="20">
        <v>3707</v>
      </c>
      <c r="C38" s="31" t="s">
        <v>45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f t="shared" si="0"/>
        <v>0</v>
      </c>
      <c r="L38" s="22">
        <f t="shared" si="1"/>
        <v>0</v>
      </c>
      <c r="M38" s="27"/>
      <c r="N38" s="24" t="e">
        <f>IF(K38&gt;0,#REF!+#REF!+K38-#REF!,#REF!+#REF!-#REF!)</f>
        <v>#REF!</v>
      </c>
    </row>
    <row r="39" spans="2:14" s="1" customFormat="1" ht="15" hidden="1" customHeight="1" x14ac:dyDescent="0.35">
      <c r="B39" s="20">
        <v>3708</v>
      </c>
      <c r="C39" s="31" t="s">
        <v>45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f t="shared" si="0"/>
        <v>0</v>
      </c>
      <c r="L39" s="22">
        <f t="shared" si="1"/>
        <v>0</v>
      </c>
      <c r="M39" s="27"/>
      <c r="N39" s="19" t="e">
        <f>IF(K40&gt;0,#REF!+#REF!+K40-#REF!,#REF!+#REF!-#REF!)</f>
        <v>#REF!</v>
      </c>
    </row>
    <row r="40" spans="2:14" s="1" customFormat="1" ht="15" customHeight="1" x14ac:dyDescent="0.35">
      <c r="B40" s="20">
        <v>3720</v>
      </c>
      <c r="C40" s="28" t="s">
        <v>46</v>
      </c>
      <c r="D40" s="26"/>
      <c r="E40" s="26">
        <v>0</v>
      </c>
      <c r="F40" s="26">
        <v>0</v>
      </c>
      <c r="G40" s="26">
        <v>238733</v>
      </c>
      <c r="H40" s="26">
        <v>0</v>
      </c>
      <c r="I40" s="26">
        <v>0</v>
      </c>
      <c r="J40" s="26">
        <v>488.7</v>
      </c>
      <c r="K40" s="26">
        <f t="shared" si="0"/>
        <v>0</v>
      </c>
      <c r="L40" s="26">
        <f t="shared" si="1"/>
        <v>0</v>
      </c>
      <c r="M40" s="27"/>
      <c r="N40" s="24" t="e">
        <f>IF(K41&gt;0,#REF!+#REF!+K41-#REF!,#REF!+#REF!-#REF!)</f>
        <v>#REF!</v>
      </c>
    </row>
    <row r="41" spans="2:14" s="1" customFormat="1" ht="15" customHeight="1" x14ac:dyDescent="0.35">
      <c r="B41" s="20">
        <v>3721</v>
      </c>
      <c r="C41" s="21" t="s">
        <v>47</v>
      </c>
      <c r="D41" s="22">
        <v>2499388.4699999997</v>
      </c>
      <c r="E41" s="22">
        <v>2480500</v>
      </c>
      <c r="F41" s="22">
        <v>7133000</v>
      </c>
      <c r="G41" s="22">
        <v>3822000</v>
      </c>
      <c r="H41" s="22">
        <v>0</v>
      </c>
      <c r="I41" s="22">
        <v>0</v>
      </c>
      <c r="J41" s="22">
        <v>488.7</v>
      </c>
      <c r="K41" s="22">
        <f t="shared" si="0"/>
        <v>2499388.4699999997</v>
      </c>
      <c r="L41" s="22">
        <f t="shared" si="1"/>
        <v>2480500</v>
      </c>
      <c r="M41" s="27"/>
      <c r="N41" s="24" t="e">
        <f>IF(K42&gt;0,#REF!+#REF!+K42-#REF!,#REF!+#REF!-#REF!)</f>
        <v>#REF!</v>
      </c>
    </row>
    <row r="42" spans="2:14" s="1" customFormat="1" ht="15" customHeight="1" x14ac:dyDescent="0.35">
      <c r="B42" s="20">
        <v>3722</v>
      </c>
      <c r="C42" s="21" t="s">
        <v>48</v>
      </c>
      <c r="D42" s="22">
        <v>1567193.7300000002</v>
      </c>
      <c r="E42" s="22">
        <v>8543465</v>
      </c>
      <c r="F42" s="22">
        <v>16452955.5</v>
      </c>
      <c r="G42" s="22">
        <v>10113394</v>
      </c>
      <c r="H42" s="22">
        <v>0</v>
      </c>
      <c r="I42" s="22">
        <v>3575181.5100000002</v>
      </c>
      <c r="J42" s="22">
        <v>488.7</v>
      </c>
      <c r="K42" s="22">
        <f t="shared" si="0"/>
        <v>1567193.7300000002</v>
      </c>
      <c r="L42" s="22">
        <f t="shared" si="1"/>
        <v>4968283.49</v>
      </c>
      <c r="M42" s="27"/>
      <c r="N42" s="24" t="e">
        <f>IF(K43&gt;0,#REF!+#REF!+K43-#REF!,#REF!+#REF!-#REF!)</f>
        <v>#REF!</v>
      </c>
    </row>
    <row r="43" spans="2:14" s="1" customFormat="1" ht="15" customHeight="1" x14ac:dyDescent="0.35">
      <c r="B43" s="20">
        <v>3723</v>
      </c>
      <c r="C43" s="21" t="s">
        <v>49</v>
      </c>
      <c r="D43" s="23">
        <v>4129.9999999998836</v>
      </c>
      <c r="E43" s="22">
        <v>0</v>
      </c>
      <c r="F43" s="22">
        <v>168000</v>
      </c>
      <c r="G43" s="22">
        <v>185339.63</v>
      </c>
      <c r="H43" s="23">
        <v>0</v>
      </c>
      <c r="I43" s="23">
        <v>0</v>
      </c>
      <c r="J43" s="23">
        <v>209383</v>
      </c>
      <c r="K43" s="23">
        <f t="shared" si="0"/>
        <v>4129.9999999998836</v>
      </c>
      <c r="L43" s="23">
        <f t="shared" si="1"/>
        <v>0</v>
      </c>
      <c r="M43" s="27"/>
      <c r="N43" s="24" t="e">
        <f>IF(K44&gt;0,#REF!+#REF!+K44-#REF!,#REF!+#REF!-#REF!)</f>
        <v>#REF!</v>
      </c>
    </row>
    <row r="44" spans="2:14" s="1" customFormat="1" ht="15" customHeight="1" x14ac:dyDescent="0.35">
      <c r="B44" s="20">
        <v>3724</v>
      </c>
      <c r="C44" s="21" t="s">
        <v>50</v>
      </c>
      <c r="D44" s="22">
        <v>552120.02</v>
      </c>
      <c r="E44" s="22">
        <v>3018680</v>
      </c>
      <c r="F44" s="22">
        <v>7969000</v>
      </c>
      <c r="G44" s="22">
        <v>1543630.51</v>
      </c>
      <c r="H44" s="22">
        <v>0</v>
      </c>
      <c r="I44" s="22">
        <v>2893481.86</v>
      </c>
      <c r="J44" s="22">
        <v>888519.0399999998</v>
      </c>
      <c r="K44" s="22">
        <f t="shared" si="0"/>
        <v>552120.02</v>
      </c>
      <c r="L44" s="22">
        <f t="shared" si="1"/>
        <v>125198.14000000013</v>
      </c>
      <c r="M44" s="27"/>
      <c r="N44" s="24" t="e">
        <f>IF(K45&gt;0,#REF!+#REF!+K45-#REF!,#REF!+#REF!-#REF!)</f>
        <v>#REF!</v>
      </c>
    </row>
    <row r="45" spans="2:14" s="1" customFormat="1" ht="15" customHeight="1" x14ac:dyDescent="0.35">
      <c r="B45" s="20">
        <v>3725</v>
      </c>
      <c r="C45" s="21" t="s">
        <v>51</v>
      </c>
      <c r="D45" s="22">
        <v>-200701</v>
      </c>
      <c r="E45" s="22">
        <v>2480500</v>
      </c>
      <c r="F45" s="22">
        <v>7160000</v>
      </c>
      <c r="G45" s="22">
        <v>4375393.5</v>
      </c>
      <c r="H45" s="22">
        <v>-141132.47</v>
      </c>
      <c r="I45" s="22">
        <v>0</v>
      </c>
      <c r="J45" s="22">
        <v>244.35</v>
      </c>
      <c r="K45" s="22">
        <f t="shared" si="0"/>
        <v>-59568.53</v>
      </c>
      <c r="L45" s="22">
        <f t="shared" si="1"/>
        <v>2480500</v>
      </c>
      <c r="M45" s="27"/>
      <c r="N45" s="24" t="e">
        <f>IF(K46&gt;0,#REF!+#REF!+K46-#REF!,#REF!+#REF!-#REF!)</f>
        <v>#REF!</v>
      </c>
    </row>
    <row r="46" spans="2:14" s="1" customFormat="1" ht="15" customHeight="1" x14ac:dyDescent="0.35">
      <c r="B46" s="20">
        <v>3726</v>
      </c>
      <c r="C46" s="21" t="s">
        <v>52</v>
      </c>
      <c r="D46" s="22">
        <v>810509</v>
      </c>
      <c r="E46" s="22">
        <v>0</v>
      </c>
      <c r="F46" s="22">
        <v>1110000</v>
      </c>
      <c r="G46" s="22">
        <v>106480</v>
      </c>
      <c r="H46" s="23">
        <v>0</v>
      </c>
      <c r="I46" s="23">
        <v>0</v>
      </c>
      <c r="J46" s="23">
        <v>244.35</v>
      </c>
      <c r="K46" s="23">
        <f t="shared" si="0"/>
        <v>810509</v>
      </c>
      <c r="L46" s="23">
        <f t="shared" si="1"/>
        <v>0</v>
      </c>
      <c r="M46" s="27"/>
      <c r="N46" s="24" t="e">
        <f>IF(K47&gt;0,#REF!+#REF!+K47-#REF!,#REF!+#REF!-#REF!)</f>
        <v>#REF!</v>
      </c>
    </row>
    <row r="47" spans="2:14" s="1" customFormat="1" ht="15" customHeight="1" x14ac:dyDescent="0.35">
      <c r="B47" s="20">
        <v>3727</v>
      </c>
      <c r="C47" s="21" t="s">
        <v>53</v>
      </c>
      <c r="D47" s="22">
        <v>805290</v>
      </c>
      <c r="E47" s="22">
        <v>2480500</v>
      </c>
      <c r="F47" s="23">
        <v>9372000</v>
      </c>
      <c r="G47" s="22">
        <v>3822000</v>
      </c>
      <c r="H47" s="22">
        <v>0</v>
      </c>
      <c r="I47" s="22">
        <v>0</v>
      </c>
      <c r="J47" s="22">
        <v>0</v>
      </c>
      <c r="K47" s="22">
        <f t="shared" si="0"/>
        <v>805290</v>
      </c>
      <c r="L47" s="22">
        <f t="shared" si="1"/>
        <v>2480500</v>
      </c>
      <c r="M47" s="27"/>
      <c r="N47" s="24" t="e">
        <f>IF(K48&gt;0,#REF!+#REF!+K48-#REF!,#REF!+#REF!-#REF!)</f>
        <v>#REF!</v>
      </c>
    </row>
    <row r="48" spans="2:14" s="1" customFormat="1" ht="15.5" x14ac:dyDescent="0.35">
      <c r="B48" s="20">
        <v>3728</v>
      </c>
      <c r="C48" s="21" t="s">
        <v>54</v>
      </c>
      <c r="D48" s="22">
        <v>2</v>
      </c>
      <c r="E48" s="22">
        <v>496355</v>
      </c>
      <c r="F48" s="23">
        <v>509000</v>
      </c>
      <c r="G48" s="22">
        <v>120395</v>
      </c>
      <c r="H48" s="22">
        <v>0</v>
      </c>
      <c r="I48" s="22">
        <v>459561.57</v>
      </c>
      <c r="J48" s="22">
        <v>2078.5499999999997</v>
      </c>
      <c r="K48" s="22">
        <f t="shared" si="0"/>
        <v>2</v>
      </c>
      <c r="L48" s="22">
        <f t="shared" si="1"/>
        <v>36793.429999999993</v>
      </c>
      <c r="M48" s="27"/>
      <c r="N48" s="24"/>
    </row>
    <row r="49" spans="2:14" s="1" customFormat="1" ht="15.5" x14ac:dyDescent="0.35">
      <c r="B49" s="20">
        <v>3729</v>
      </c>
      <c r="C49" s="31" t="s">
        <v>55</v>
      </c>
      <c r="D49" s="22">
        <v>0</v>
      </c>
      <c r="E49" s="22">
        <v>0</v>
      </c>
      <c r="F49" s="23">
        <v>0</v>
      </c>
      <c r="G49" s="22">
        <v>0</v>
      </c>
      <c r="H49" s="22">
        <v>0</v>
      </c>
      <c r="I49" s="22">
        <v>0</v>
      </c>
      <c r="J49" s="22">
        <v>0</v>
      </c>
      <c r="K49" s="22">
        <f t="shared" si="0"/>
        <v>0</v>
      </c>
      <c r="L49" s="22">
        <f t="shared" si="1"/>
        <v>0</v>
      </c>
      <c r="M49" s="27"/>
      <c r="N49" s="24"/>
    </row>
    <row r="50" spans="2:14" s="1" customFormat="1" ht="31.5" customHeight="1" x14ac:dyDescent="0.35">
      <c r="B50" s="20">
        <v>3730</v>
      </c>
      <c r="C50" s="31" t="s">
        <v>55</v>
      </c>
      <c r="D50" s="22">
        <v>0</v>
      </c>
      <c r="E50" s="22">
        <v>0</v>
      </c>
      <c r="F50" s="23">
        <v>0</v>
      </c>
      <c r="G50" s="22">
        <v>0</v>
      </c>
      <c r="H50" s="22">
        <v>0</v>
      </c>
      <c r="I50" s="22">
        <v>0</v>
      </c>
      <c r="J50" s="22">
        <v>0</v>
      </c>
      <c r="K50" s="22">
        <f t="shared" si="0"/>
        <v>0</v>
      </c>
      <c r="L50" s="22">
        <f t="shared" si="1"/>
        <v>0</v>
      </c>
      <c r="M50" s="27"/>
      <c r="N50" s="19" t="e">
        <f>IF(K51&gt;0,#REF!+#REF!+K51-#REF!,#REF!+#REF!-#REF!)</f>
        <v>#REF!</v>
      </c>
    </row>
    <row r="51" spans="2:14" s="1" customFormat="1" ht="39.65" customHeight="1" x14ac:dyDescent="0.35">
      <c r="B51" s="32">
        <v>3740</v>
      </c>
      <c r="C51" s="33" t="s">
        <v>56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5">
        <v>0</v>
      </c>
      <c r="K51" s="35">
        <f t="shared" si="0"/>
        <v>0</v>
      </c>
      <c r="L51" s="35">
        <f t="shared" si="1"/>
        <v>0</v>
      </c>
      <c r="M51" s="27"/>
      <c r="N51" s="24" t="e">
        <f>IF(K52&gt;0,#REF!+#REF!+K52-#REF!,#REF!+#REF!-#REF!)</f>
        <v>#REF!</v>
      </c>
    </row>
    <row r="52" spans="2:14" s="1" customFormat="1" ht="30" customHeight="1" x14ac:dyDescent="0.35">
      <c r="B52" s="36">
        <v>3741</v>
      </c>
      <c r="C52" s="33" t="s">
        <v>57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f t="shared" si="0"/>
        <v>0</v>
      </c>
      <c r="L52" s="34">
        <f t="shared" si="1"/>
        <v>0</v>
      </c>
      <c r="M52" s="27"/>
      <c r="N52" s="24" t="e">
        <f>IF(K53&gt;0,#REF!+#REF!+K53-#REF!,#REF!+#REF!-#REF!)</f>
        <v>#REF!</v>
      </c>
    </row>
    <row r="53" spans="2:14" s="1" customFormat="1" ht="14.5" customHeight="1" x14ac:dyDescent="0.35">
      <c r="B53" s="37" t="s">
        <v>58</v>
      </c>
      <c r="C53" s="21" t="s">
        <v>59</v>
      </c>
      <c r="D53" s="22">
        <v>1659754.05</v>
      </c>
      <c r="E53" s="22">
        <f>6000000-699636.48-62968.28-64000-64000-64000-5045395.24</f>
        <v>0</v>
      </c>
      <c r="F53" s="23">
        <v>1852690</v>
      </c>
      <c r="G53" s="22">
        <v>55055</v>
      </c>
      <c r="H53" s="22">
        <v>5408736.5700000003</v>
      </c>
      <c r="I53" s="22">
        <v>0</v>
      </c>
      <c r="J53" s="38">
        <v>69359.62</v>
      </c>
      <c r="K53" s="38">
        <f t="shared" si="0"/>
        <v>-3748982.5200000005</v>
      </c>
      <c r="L53" s="38">
        <f t="shared" si="1"/>
        <v>0</v>
      </c>
      <c r="M53" s="18"/>
      <c r="N53" s="24" t="e">
        <f>IF(K54&gt;0,#REF!+#REF!+K54-#REF!,#REF!+#REF!-#REF!)</f>
        <v>#REF!</v>
      </c>
    </row>
    <row r="54" spans="2:14" s="1" customFormat="1" ht="15" customHeight="1" x14ac:dyDescent="0.35">
      <c r="B54" s="37" t="s">
        <v>60</v>
      </c>
      <c r="C54" s="21" t="s">
        <v>61</v>
      </c>
      <c r="D54" s="22">
        <v>-1971739.0700000012</v>
      </c>
      <c r="E54" s="22">
        <v>0</v>
      </c>
      <c r="F54" s="23">
        <v>38828000</v>
      </c>
      <c r="G54" s="22">
        <v>0</v>
      </c>
      <c r="H54" s="22">
        <v>0</v>
      </c>
      <c r="I54" s="22">
        <v>0</v>
      </c>
      <c r="J54" s="22">
        <v>22120849.360000007</v>
      </c>
      <c r="K54" s="22">
        <f t="shared" si="0"/>
        <v>-1971739.0700000012</v>
      </c>
      <c r="L54" s="22">
        <f t="shared" si="1"/>
        <v>0</v>
      </c>
      <c r="M54" s="18"/>
      <c r="N54" s="24" t="e">
        <f>IF(K55&gt;0,#REF!+#REF!+K55-#REF!,#REF!+#REF!-#REF!)</f>
        <v>#REF!</v>
      </c>
    </row>
    <row r="55" spans="2:14" s="1" customFormat="1" ht="15" customHeight="1" x14ac:dyDescent="0.35">
      <c r="B55" s="37" t="s">
        <v>62</v>
      </c>
      <c r="C55" s="21" t="s">
        <v>63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f t="shared" si="0"/>
        <v>0</v>
      </c>
      <c r="L55" s="22">
        <f t="shared" si="1"/>
        <v>0</v>
      </c>
      <c r="M55" s="27"/>
      <c r="N55" s="24" t="e">
        <f>IF(K56&gt;0,#REF!+#REF!+K56-#REF!,#REF!+#REF!-#REF!)</f>
        <v>#REF!</v>
      </c>
    </row>
    <row r="56" spans="2:14" s="1" customFormat="1" ht="15" customHeight="1" x14ac:dyDescent="0.35">
      <c r="B56" s="37" t="s">
        <v>64</v>
      </c>
      <c r="C56" s="21" t="s">
        <v>65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f t="shared" si="0"/>
        <v>0</v>
      </c>
      <c r="L56" s="22">
        <f t="shared" si="1"/>
        <v>0</v>
      </c>
      <c r="M56" s="27"/>
      <c r="N56" s="24" t="e">
        <f>IF(K57&gt;0,#REF!+#REF!+K57-#REF!,#REF!+#REF!-#REF!)</f>
        <v>#REF!</v>
      </c>
    </row>
    <row r="57" spans="2:14" s="1" customFormat="1" ht="15" customHeight="1" thickBot="1" x14ac:dyDescent="0.4">
      <c r="B57" s="39" t="s">
        <v>66</v>
      </c>
      <c r="C57" s="40" t="s">
        <v>67</v>
      </c>
      <c r="D57" s="41">
        <v>0</v>
      </c>
      <c r="E57" s="41">
        <v>0</v>
      </c>
      <c r="F57" s="41">
        <v>0</v>
      </c>
      <c r="G57" s="41">
        <v>0</v>
      </c>
      <c r="H57" s="41">
        <v>0</v>
      </c>
      <c r="I57" s="41">
        <v>0</v>
      </c>
      <c r="J57" s="41">
        <v>0</v>
      </c>
      <c r="K57" s="41">
        <f t="shared" si="0"/>
        <v>0</v>
      </c>
      <c r="L57" s="41">
        <f t="shared" si="1"/>
        <v>0</v>
      </c>
      <c r="M57" s="27"/>
      <c r="N57" s="19" t="e">
        <f t="shared" ref="N57" si="2">SUM(N5:N56)</f>
        <v>#REF!</v>
      </c>
    </row>
    <row r="58" spans="2:14" s="1" customFormat="1" ht="16" thickBot="1" x14ac:dyDescent="0.4">
      <c r="B58" s="42" t="s">
        <v>68</v>
      </c>
      <c r="C58" s="43"/>
      <c r="D58" s="44">
        <f t="shared" ref="D58" si="3">SUM(D5:D57)</f>
        <v>28234493.350000001</v>
      </c>
      <c r="E58" s="44">
        <f t="shared" ref="E58:L58" si="4">SUM(E5:E57)</f>
        <v>20000000</v>
      </c>
      <c r="F58" s="44">
        <f t="shared" si="4"/>
        <v>121982493.63</v>
      </c>
      <c r="G58" s="44">
        <f t="shared" si="4"/>
        <v>38875354.840000004</v>
      </c>
      <c r="H58" s="44">
        <f t="shared" si="4"/>
        <v>7971470.3700000001</v>
      </c>
      <c r="I58" s="44">
        <f t="shared" si="4"/>
        <v>7428224.9400000004</v>
      </c>
      <c r="J58" s="44">
        <f t="shared" si="4"/>
        <v>30404900.520000007</v>
      </c>
      <c r="K58" s="44">
        <f t="shared" si="4"/>
        <v>20263022.979999993</v>
      </c>
      <c r="L58" s="44">
        <f t="shared" si="4"/>
        <v>12571775.060000001</v>
      </c>
      <c r="M58" s="27"/>
    </row>
    <row r="59" spans="2:14" ht="17" x14ac:dyDescent="0.4">
      <c r="B59" s="45"/>
      <c r="C59" s="45"/>
      <c r="D59" s="46"/>
      <c r="E59" s="47"/>
      <c r="F59" s="47"/>
      <c r="G59" s="47"/>
      <c r="H59" s="48"/>
      <c r="I59" s="47"/>
      <c r="J59" s="49"/>
      <c r="K59" s="48"/>
      <c r="L59" s="48"/>
    </row>
    <row r="60" spans="2:14" ht="15.75" customHeight="1" x14ac:dyDescent="0.35">
      <c r="F60" s="50">
        <f>SUM(F5:F53)</f>
        <v>83154493.629999995</v>
      </c>
      <c r="G60" s="50"/>
      <c r="H60" s="50">
        <f>SUM(H5:H53)</f>
        <v>7971470.3700000001</v>
      </c>
      <c r="I60" s="50">
        <f t="shared" ref="I60:J60" si="5">SUM(I5:I53)</f>
        <v>7428224.9400000004</v>
      </c>
      <c r="J60" s="50">
        <f t="shared" si="5"/>
        <v>8284051.1600000011</v>
      </c>
    </row>
    <row r="61" spans="2:14" x14ac:dyDescent="0.35">
      <c r="D61" s="51"/>
      <c r="F61" s="50"/>
      <c r="H61" s="50">
        <f>H60+I60+H53+I53+J53</f>
        <v>20877791.500000004</v>
      </c>
    </row>
  </sheetData>
  <mergeCells count="7">
    <mergeCell ref="B3:B4"/>
    <mergeCell ref="C3:C4"/>
    <mergeCell ref="F3:J3"/>
    <mergeCell ref="K3:L3"/>
    <mergeCell ref="N3:N4"/>
    <mergeCell ref="E3:E4"/>
    <mergeCell ref="D3:D4"/>
  </mergeCells>
  <pageMargins left="0.70866141732283472" right="0.70866141732283472" top="0.78740157480314965" bottom="0.78740157480314965" header="0.31496062992125984" footer="0.31496062992125984"/>
  <pageSetup paperSize="8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N69"/>
  <sheetViews>
    <sheetView tabSelected="1" topLeftCell="A33" workbookViewId="0">
      <selection activeCell="G35" sqref="G35"/>
    </sheetView>
  </sheetViews>
  <sheetFormatPr defaultRowHeight="14.5" x14ac:dyDescent="0.35"/>
  <cols>
    <col min="1" max="1" width="2.54296875" customWidth="1"/>
    <col min="2" max="2" width="9" bestFit="1" customWidth="1"/>
    <col min="3" max="3" width="32.26953125" customWidth="1"/>
    <col min="4" max="4" width="38.453125" customWidth="1"/>
    <col min="5" max="5" width="29.7265625" customWidth="1"/>
    <col min="6" max="6" width="20.453125" style="2" customWidth="1"/>
    <col min="7" max="7" width="20" style="2" customWidth="1"/>
    <col min="8" max="8" width="20.7265625" customWidth="1"/>
    <col min="9" max="9" width="16" hidden="1" customWidth="1"/>
    <col min="10" max="10" width="18" hidden="1" customWidth="1"/>
    <col min="11" max="11" width="22.26953125" customWidth="1"/>
    <col min="12" max="12" width="16.1796875" customWidth="1"/>
    <col min="13" max="13" width="20.453125" hidden="1" customWidth="1"/>
    <col min="14" max="14" width="9.1796875" customWidth="1"/>
  </cols>
  <sheetData>
    <row r="1" spans="2:14" ht="11.25" customHeight="1" x14ac:dyDescent="0.35"/>
    <row r="2" spans="2:14" ht="16.5" hidden="1" customHeight="1" x14ac:dyDescent="0.35">
      <c r="D2" s="1"/>
      <c r="E2" s="1"/>
      <c r="H2" s="52"/>
      <c r="I2" s="2"/>
      <c r="J2" s="52"/>
    </row>
    <row r="3" spans="2:14" ht="34" thickBot="1" x14ac:dyDescent="0.8">
      <c r="B3" s="8" t="s">
        <v>123</v>
      </c>
      <c r="C3" s="8">
        <v>2018</v>
      </c>
      <c r="D3" s="53"/>
      <c r="E3" s="53"/>
      <c r="F3" s="90"/>
      <c r="H3" s="2"/>
      <c r="I3" s="2"/>
      <c r="J3" s="2"/>
      <c r="K3" s="2"/>
      <c r="L3" s="2"/>
      <c r="M3" s="2"/>
      <c r="N3" s="2"/>
    </row>
    <row r="4" spans="2:14" ht="3.75" hidden="1" customHeight="1" x14ac:dyDescent="0.75">
      <c r="C4" s="8"/>
      <c r="D4" s="1"/>
      <c r="E4" s="1"/>
      <c r="F4" s="90"/>
      <c r="H4" s="2"/>
      <c r="I4" s="2"/>
      <c r="J4" s="2"/>
      <c r="K4" s="2"/>
      <c r="L4" s="2"/>
      <c r="M4" s="2"/>
      <c r="N4" s="2"/>
    </row>
    <row r="5" spans="2:14" ht="15" customHeight="1" x14ac:dyDescent="0.35">
      <c r="B5" s="110" t="s">
        <v>2</v>
      </c>
      <c r="C5" s="112" t="s">
        <v>3</v>
      </c>
      <c r="D5" s="114" t="s">
        <v>73</v>
      </c>
      <c r="E5" s="105" t="s">
        <v>74</v>
      </c>
      <c r="F5" s="105" t="s">
        <v>75</v>
      </c>
      <c r="G5" s="105" t="s">
        <v>120</v>
      </c>
      <c r="H5" s="105" t="s">
        <v>121</v>
      </c>
      <c r="I5" s="105" t="s">
        <v>76</v>
      </c>
      <c r="J5" s="108" t="s">
        <v>77</v>
      </c>
      <c r="K5" s="116" t="s">
        <v>122</v>
      </c>
      <c r="M5" s="101" t="s">
        <v>7</v>
      </c>
    </row>
    <row r="6" spans="2:14" ht="227.25" customHeight="1" thickBot="1" x14ac:dyDescent="0.4">
      <c r="B6" s="111"/>
      <c r="C6" s="113"/>
      <c r="D6" s="115"/>
      <c r="E6" s="106"/>
      <c r="F6" s="106"/>
      <c r="G6" s="106"/>
      <c r="H6" s="106"/>
      <c r="I6" s="106"/>
      <c r="J6" s="109"/>
      <c r="K6" s="117"/>
      <c r="M6" s="102" t="s">
        <v>11</v>
      </c>
    </row>
    <row r="7" spans="2:14" s="1" customFormat="1" ht="15" customHeight="1" x14ac:dyDescent="0.35">
      <c r="B7" s="54">
        <v>3110</v>
      </c>
      <c r="C7" s="55" t="s">
        <v>12</v>
      </c>
      <c r="D7" s="55" t="s">
        <v>78</v>
      </c>
      <c r="E7" s="88">
        <v>920032</v>
      </c>
      <c r="F7" s="88">
        <v>0</v>
      </c>
      <c r="G7" s="88"/>
      <c r="H7" s="56">
        <v>0</v>
      </c>
      <c r="I7" s="56" t="e">
        <f>#REF!-#REF!</f>
        <v>#REF!</v>
      </c>
      <c r="J7" s="57"/>
      <c r="K7" s="56">
        <f>E7+F7-G7-H7</f>
        <v>920032</v>
      </c>
      <c r="L7" s="18"/>
      <c r="M7" s="19">
        <v>0</v>
      </c>
    </row>
    <row r="8" spans="2:14" s="1" customFormat="1" ht="15" customHeight="1" x14ac:dyDescent="0.35">
      <c r="B8" s="58">
        <v>3111</v>
      </c>
      <c r="C8" s="59" t="s">
        <v>13</v>
      </c>
      <c r="D8" s="59" t="s">
        <v>79</v>
      </c>
      <c r="E8" s="61">
        <v>13804033.660000006</v>
      </c>
      <c r="F8" s="61">
        <v>0</v>
      </c>
      <c r="G8" s="61">
        <v>557618</v>
      </c>
      <c r="H8" s="60">
        <v>0</v>
      </c>
      <c r="I8" s="63" t="e">
        <f>#REF!-#REF!</f>
        <v>#REF!</v>
      </c>
      <c r="J8" s="64"/>
      <c r="K8" s="60">
        <f t="shared" ref="K8:K59" si="0">E8+F8-G8-H8</f>
        <v>13246415.660000006</v>
      </c>
      <c r="L8" s="18"/>
      <c r="M8" s="24">
        <v>962630</v>
      </c>
    </row>
    <row r="9" spans="2:14" s="1" customFormat="1" ht="15" customHeight="1" x14ac:dyDescent="0.35">
      <c r="B9" s="58">
        <v>3112</v>
      </c>
      <c r="C9" s="59" t="s">
        <v>14</v>
      </c>
      <c r="D9" s="59" t="s">
        <v>80</v>
      </c>
      <c r="E9" s="61">
        <v>10016176.85</v>
      </c>
      <c r="F9" s="61">
        <v>0</v>
      </c>
      <c r="G9" s="61">
        <v>162590.81</v>
      </c>
      <c r="H9" s="60">
        <v>0</v>
      </c>
      <c r="I9" s="63" t="e">
        <f>#REF!-#REF!</f>
        <v>#REF!</v>
      </c>
      <c r="J9" s="64"/>
      <c r="K9" s="60">
        <f t="shared" si="0"/>
        <v>9853586.0399999991</v>
      </c>
      <c r="L9" s="18"/>
      <c r="M9" s="24">
        <v>90773</v>
      </c>
    </row>
    <row r="10" spans="2:14" s="1" customFormat="1" ht="15" customHeight="1" x14ac:dyDescent="0.35">
      <c r="B10" s="58">
        <v>3113</v>
      </c>
      <c r="C10" s="59" t="s">
        <v>15</v>
      </c>
      <c r="D10" s="59" t="s">
        <v>81</v>
      </c>
      <c r="E10" s="61">
        <v>7580066.2599999998</v>
      </c>
      <c r="F10" s="61">
        <v>0</v>
      </c>
      <c r="G10" s="61">
        <v>304893.34000000003</v>
      </c>
      <c r="H10" s="60">
        <v>0</v>
      </c>
      <c r="I10" s="63" t="e">
        <f>#REF!-#REF!</f>
        <v>#REF!</v>
      </c>
      <c r="J10" s="64"/>
      <c r="K10" s="60">
        <f t="shared" si="0"/>
        <v>7275172.9199999999</v>
      </c>
      <c r="L10" s="18"/>
      <c r="M10" s="24">
        <v>56734</v>
      </c>
    </row>
    <row r="11" spans="2:14" s="1" customFormat="1" ht="15" customHeight="1" x14ac:dyDescent="0.35">
      <c r="B11" s="58">
        <v>3120</v>
      </c>
      <c r="C11" s="65" t="s">
        <v>16</v>
      </c>
      <c r="D11" s="65" t="s">
        <v>82</v>
      </c>
      <c r="E11" s="89">
        <v>1554624</v>
      </c>
      <c r="F11" s="89">
        <v>0</v>
      </c>
      <c r="G11" s="89"/>
      <c r="H11" s="63">
        <v>0</v>
      </c>
      <c r="I11" s="63" t="e">
        <f>#REF!-#REF!</f>
        <v>#REF!</v>
      </c>
      <c r="J11" s="34"/>
      <c r="K11" s="63">
        <f t="shared" si="0"/>
        <v>1554624</v>
      </c>
      <c r="L11" s="18"/>
      <c r="M11" s="19">
        <v>0</v>
      </c>
    </row>
    <row r="12" spans="2:14" s="1" customFormat="1" ht="15" customHeight="1" x14ac:dyDescent="0.35">
      <c r="B12" s="58">
        <v>3122</v>
      </c>
      <c r="C12" s="59" t="s">
        <v>17</v>
      </c>
      <c r="D12" s="59" t="s">
        <v>83</v>
      </c>
      <c r="E12" s="61">
        <v>5129882.59</v>
      </c>
      <c r="F12" s="61">
        <v>0</v>
      </c>
      <c r="G12" s="61"/>
      <c r="H12" s="60">
        <v>573845.11999999965</v>
      </c>
      <c r="I12" s="63" t="e">
        <f>#REF!-#REF!</f>
        <v>#REF!</v>
      </c>
      <c r="J12" s="64"/>
      <c r="K12" s="60">
        <f t="shared" si="0"/>
        <v>4556037.4700000007</v>
      </c>
      <c r="L12" s="18"/>
      <c r="M12" s="24">
        <v>-115125.1</v>
      </c>
    </row>
    <row r="13" spans="2:14" s="1" customFormat="1" ht="15" customHeight="1" x14ac:dyDescent="0.35">
      <c r="B13" s="58">
        <v>3123</v>
      </c>
      <c r="C13" s="59" t="s">
        <v>18</v>
      </c>
      <c r="D13" s="59" t="s">
        <v>84</v>
      </c>
      <c r="E13" s="61">
        <v>11364927.550000004</v>
      </c>
      <c r="F13" s="61">
        <v>0</v>
      </c>
      <c r="G13" s="61"/>
      <c r="H13" s="60">
        <v>643462.27999999968</v>
      </c>
      <c r="I13" s="63" t="e">
        <f>#REF!-#REF!</f>
        <v>#REF!</v>
      </c>
      <c r="J13" s="64"/>
      <c r="K13" s="60">
        <f t="shared" si="0"/>
        <v>10721465.270000005</v>
      </c>
      <c r="L13" s="18"/>
      <c r="M13" s="24">
        <v>873111.79</v>
      </c>
    </row>
    <row r="14" spans="2:14" s="1" customFormat="1" ht="15" customHeight="1" x14ac:dyDescent="0.35">
      <c r="B14" s="58">
        <v>3125</v>
      </c>
      <c r="C14" s="59" t="s">
        <v>19</v>
      </c>
      <c r="D14" s="59" t="s">
        <v>85</v>
      </c>
      <c r="E14" s="61">
        <v>4265774.5500000007</v>
      </c>
      <c r="F14" s="61">
        <v>0</v>
      </c>
      <c r="G14" s="61"/>
      <c r="H14" s="60">
        <v>112684.87</v>
      </c>
      <c r="I14" s="63" t="e">
        <f>#REF!-#REF!</f>
        <v>#REF!</v>
      </c>
      <c r="J14" s="64"/>
      <c r="K14" s="60">
        <f t="shared" si="0"/>
        <v>4153089.6800000006</v>
      </c>
      <c r="L14" s="18"/>
      <c r="M14" s="24">
        <v>215438.16000000003</v>
      </c>
    </row>
    <row r="15" spans="2:14" s="1" customFormat="1" ht="15" customHeight="1" x14ac:dyDescent="0.35">
      <c r="B15" s="58">
        <v>3127</v>
      </c>
      <c r="C15" s="59" t="s">
        <v>20</v>
      </c>
      <c r="D15" s="59" t="s">
        <v>86</v>
      </c>
      <c r="E15" s="61">
        <v>1601949.3600000006</v>
      </c>
      <c r="F15" s="61">
        <v>0</v>
      </c>
      <c r="G15" s="61"/>
      <c r="H15" s="60">
        <v>977584.04999999958</v>
      </c>
      <c r="I15" s="63" t="e">
        <f>#REF!-#REF!</f>
        <v>#REF!</v>
      </c>
      <c r="J15" s="64"/>
      <c r="K15" s="60">
        <f t="shared" si="0"/>
        <v>624365.31000000099</v>
      </c>
      <c r="L15" s="18"/>
      <c r="M15" s="24">
        <v>137087.26</v>
      </c>
    </row>
    <row r="16" spans="2:14" s="1" customFormat="1" ht="15" customHeight="1" x14ac:dyDescent="0.35">
      <c r="B16" s="58">
        <v>3130</v>
      </c>
      <c r="C16" s="65" t="s">
        <v>21</v>
      </c>
      <c r="D16" s="65" t="s">
        <v>87</v>
      </c>
      <c r="E16" s="89">
        <v>631397.54999999993</v>
      </c>
      <c r="F16" s="89">
        <v>0</v>
      </c>
      <c r="G16" s="89"/>
      <c r="H16" s="63">
        <v>0</v>
      </c>
      <c r="I16" s="63" t="e">
        <f>#REF!-#REF!</f>
        <v>#REF!</v>
      </c>
      <c r="J16" s="34"/>
      <c r="K16" s="63">
        <f t="shared" si="0"/>
        <v>631397.54999999993</v>
      </c>
      <c r="L16" s="18"/>
      <c r="M16" s="19">
        <v>0</v>
      </c>
    </row>
    <row r="17" spans="2:13" s="1" customFormat="1" ht="15" customHeight="1" x14ac:dyDescent="0.35">
      <c r="B17" s="58">
        <v>3131</v>
      </c>
      <c r="C17" s="59" t="s">
        <v>22</v>
      </c>
      <c r="D17" s="59" t="s">
        <v>88</v>
      </c>
      <c r="E17" s="61">
        <v>3886471.62</v>
      </c>
      <c r="F17" s="61">
        <v>0</v>
      </c>
      <c r="G17" s="61"/>
      <c r="H17" s="60">
        <v>139672.97</v>
      </c>
      <c r="I17" s="63" t="e">
        <f>#REF!-#REF!</f>
        <v>#REF!</v>
      </c>
      <c r="J17" s="66"/>
      <c r="K17" s="60">
        <f t="shared" si="0"/>
        <v>3746798.65</v>
      </c>
      <c r="L17" s="18"/>
      <c r="M17" s="24">
        <v>1047894.1000000002</v>
      </c>
    </row>
    <row r="18" spans="2:13" s="1" customFormat="1" ht="15" customHeight="1" x14ac:dyDescent="0.35">
      <c r="B18" s="58">
        <v>3132</v>
      </c>
      <c r="C18" s="59" t="s">
        <v>23</v>
      </c>
      <c r="D18" s="59" t="s">
        <v>89</v>
      </c>
      <c r="E18" s="61">
        <v>2690603.3200000003</v>
      </c>
      <c r="F18" s="61">
        <v>0</v>
      </c>
      <c r="G18" s="61"/>
      <c r="H18" s="60">
        <v>2310060.6800000011</v>
      </c>
      <c r="I18" s="63" t="e">
        <f>#REF!-#REF!</f>
        <v>#REF!</v>
      </c>
      <c r="J18" s="64"/>
      <c r="K18" s="60">
        <f t="shared" si="0"/>
        <v>380542.6399999992</v>
      </c>
      <c r="L18" s="18"/>
      <c r="M18" s="24">
        <v>3983067.66</v>
      </c>
    </row>
    <row r="19" spans="2:13" s="1" customFormat="1" ht="15" customHeight="1" x14ac:dyDescent="0.35">
      <c r="B19" s="58">
        <v>3133</v>
      </c>
      <c r="C19" s="59" t="s">
        <v>24</v>
      </c>
      <c r="D19" s="59" t="s">
        <v>90</v>
      </c>
      <c r="E19" s="61">
        <v>6186696.71</v>
      </c>
      <c r="F19" s="61">
        <v>0</v>
      </c>
      <c r="G19" s="61"/>
      <c r="H19" s="60">
        <v>664440.12000000011</v>
      </c>
      <c r="I19" s="63" t="e">
        <f>#REF!-#REF!</f>
        <v>#REF!</v>
      </c>
      <c r="J19" s="64"/>
      <c r="K19" s="60">
        <f t="shared" si="0"/>
        <v>5522256.5899999999</v>
      </c>
      <c r="L19" s="18"/>
      <c r="M19" s="24">
        <v>404047.38</v>
      </c>
    </row>
    <row r="20" spans="2:13" s="1" customFormat="1" ht="15" customHeight="1" x14ac:dyDescent="0.35">
      <c r="B20" s="58">
        <v>3134</v>
      </c>
      <c r="C20" s="59" t="s">
        <v>25</v>
      </c>
      <c r="D20" s="59" t="s">
        <v>91</v>
      </c>
      <c r="E20" s="61">
        <v>501426.31000000029</v>
      </c>
      <c r="F20" s="61">
        <v>0</v>
      </c>
      <c r="G20" s="61"/>
      <c r="H20" s="60">
        <v>0</v>
      </c>
      <c r="I20" s="63" t="e">
        <f>#REF!-#REF!</f>
        <v>#REF!</v>
      </c>
      <c r="J20" s="64"/>
      <c r="K20" s="60">
        <f t="shared" si="0"/>
        <v>501426.31000000029</v>
      </c>
      <c r="L20" s="18"/>
      <c r="M20" s="24">
        <v>1172204.81</v>
      </c>
    </row>
    <row r="21" spans="2:13" s="1" customFormat="1" ht="15" customHeight="1" x14ac:dyDescent="0.35">
      <c r="B21" s="58">
        <v>3135</v>
      </c>
      <c r="C21" s="59" t="s">
        <v>26</v>
      </c>
      <c r="D21" s="59" t="s">
        <v>92</v>
      </c>
      <c r="E21" s="61">
        <v>1577790.68</v>
      </c>
      <c r="F21" s="61">
        <v>0</v>
      </c>
      <c r="G21" s="61"/>
      <c r="H21" s="60">
        <v>865591.82</v>
      </c>
      <c r="I21" s="63" t="e">
        <f>#REF!-#REF!</f>
        <v>#REF!</v>
      </c>
      <c r="J21" s="64"/>
      <c r="K21" s="60">
        <f t="shared" si="0"/>
        <v>712198.86</v>
      </c>
      <c r="L21" s="18"/>
      <c r="M21" s="24">
        <v>430136.30000000005</v>
      </c>
    </row>
    <row r="22" spans="2:13" s="1" customFormat="1" ht="15" customHeight="1" x14ac:dyDescent="0.35">
      <c r="B22" s="58">
        <v>3140</v>
      </c>
      <c r="C22" s="65" t="s">
        <v>27</v>
      </c>
      <c r="D22" s="65" t="s">
        <v>93</v>
      </c>
      <c r="E22" s="89">
        <v>177000</v>
      </c>
      <c r="F22" s="89">
        <v>0</v>
      </c>
      <c r="G22" s="89"/>
      <c r="H22" s="63">
        <v>0</v>
      </c>
      <c r="I22" s="63" t="e">
        <f>#REF!-#REF!</f>
        <v>#REF!</v>
      </c>
      <c r="J22" s="34"/>
      <c r="K22" s="63">
        <f t="shared" si="0"/>
        <v>177000</v>
      </c>
      <c r="L22" s="18"/>
      <c r="M22" s="19">
        <v>0</v>
      </c>
    </row>
    <row r="23" spans="2:13" s="1" customFormat="1" ht="15" customHeight="1" x14ac:dyDescent="0.35">
      <c r="B23" s="58">
        <v>3141</v>
      </c>
      <c r="C23" s="59" t="s">
        <v>28</v>
      </c>
      <c r="D23" s="59" t="s">
        <v>94</v>
      </c>
      <c r="E23" s="61">
        <v>720618.33000000007</v>
      </c>
      <c r="F23" s="61">
        <v>0</v>
      </c>
      <c r="G23" s="61">
        <v>187389.32</v>
      </c>
      <c r="H23" s="60">
        <v>11618.9</v>
      </c>
      <c r="I23" s="63" t="e">
        <f>#REF!-#REF!</f>
        <v>#REF!</v>
      </c>
      <c r="J23" s="64"/>
      <c r="K23" s="60">
        <f t="shared" si="0"/>
        <v>521610.11</v>
      </c>
      <c r="L23" s="18"/>
      <c r="M23" s="24">
        <v>296003</v>
      </c>
    </row>
    <row r="24" spans="2:13" s="1" customFormat="1" ht="15" customHeight="1" x14ac:dyDescent="0.35">
      <c r="B24" s="58">
        <v>3142</v>
      </c>
      <c r="C24" s="59" t="s">
        <v>29</v>
      </c>
      <c r="D24" s="59" t="s">
        <v>95</v>
      </c>
      <c r="E24" s="61">
        <v>644490.54</v>
      </c>
      <c r="F24" s="61">
        <v>0</v>
      </c>
      <c r="G24" s="61"/>
      <c r="H24" s="60">
        <v>90769.590000000011</v>
      </c>
      <c r="I24" s="63" t="e">
        <f>#REF!-#REF!</f>
        <v>#REF!</v>
      </c>
      <c r="J24" s="64"/>
      <c r="K24" s="60">
        <f t="shared" si="0"/>
        <v>553720.95000000007</v>
      </c>
      <c r="L24" s="18"/>
      <c r="M24" s="24">
        <v>148062</v>
      </c>
    </row>
    <row r="25" spans="2:13" s="1" customFormat="1" ht="15" customHeight="1" x14ac:dyDescent="0.35">
      <c r="B25" s="58">
        <v>3143</v>
      </c>
      <c r="C25" s="59" t="s">
        <v>30</v>
      </c>
      <c r="D25" s="59" t="s">
        <v>96</v>
      </c>
      <c r="E25" s="61">
        <v>3881070.59</v>
      </c>
      <c r="F25" s="61">
        <v>0</v>
      </c>
      <c r="G25" s="61">
        <v>54083</v>
      </c>
      <c r="H25" s="60">
        <v>44359.729999999996</v>
      </c>
      <c r="I25" s="63" t="e">
        <f>#REF!-#REF!</f>
        <v>#REF!</v>
      </c>
      <c r="J25" s="64"/>
      <c r="K25" s="60">
        <f t="shared" si="0"/>
        <v>3782627.86</v>
      </c>
      <c r="L25" s="18"/>
      <c r="M25" s="24">
        <v>1098131.6200000001</v>
      </c>
    </row>
    <row r="26" spans="2:13" s="1" customFormat="1" ht="15" customHeight="1" x14ac:dyDescent="0.35">
      <c r="B26" s="58">
        <v>3144</v>
      </c>
      <c r="C26" s="59" t="s">
        <v>31</v>
      </c>
      <c r="D26" s="59" t="s">
        <v>97</v>
      </c>
      <c r="E26" s="61">
        <v>555148.06999999995</v>
      </c>
      <c r="F26" s="61">
        <v>0</v>
      </c>
      <c r="G26" s="61">
        <v>49158</v>
      </c>
      <c r="H26" s="60">
        <v>131962.92000000001</v>
      </c>
      <c r="I26" s="63" t="e">
        <f>#REF!-#REF!</f>
        <v>#REF!</v>
      </c>
      <c r="J26" s="64"/>
      <c r="K26" s="60">
        <f t="shared" si="0"/>
        <v>374027.14999999991</v>
      </c>
      <c r="L26" s="18"/>
      <c r="M26" s="24">
        <v>159952</v>
      </c>
    </row>
    <row r="27" spans="2:13" s="1" customFormat="1" ht="15" customHeight="1" x14ac:dyDescent="0.35">
      <c r="B27" s="58">
        <v>3145</v>
      </c>
      <c r="C27" s="59" t="s">
        <v>32</v>
      </c>
      <c r="D27" s="59" t="s">
        <v>98</v>
      </c>
      <c r="E27" s="61">
        <v>5371698.2999999989</v>
      </c>
      <c r="F27" s="61">
        <v>-500000</v>
      </c>
      <c r="G27" s="61"/>
      <c r="H27" s="60">
        <v>0</v>
      </c>
      <c r="I27" s="63" t="e">
        <f>#REF!-#REF!</f>
        <v>#REF!</v>
      </c>
      <c r="J27" s="64"/>
      <c r="K27" s="60">
        <f t="shared" si="0"/>
        <v>4871698.2999999989</v>
      </c>
      <c r="L27" s="18"/>
      <c r="M27" s="24">
        <v>1571250.4700000002</v>
      </c>
    </row>
    <row r="28" spans="2:13" s="1" customFormat="1" ht="15" customHeight="1" x14ac:dyDescent="0.35">
      <c r="B28" s="58">
        <v>3150</v>
      </c>
      <c r="C28" s="65" t="s">
        <v>33</v>
      </c>
      <c r="D28" s="65" t="s">
        <v>99</v>
      </c>
      <c r="E28" s="89">
        <v>0</v>
      </c>
      <c r="F28" s="89">
        <v>0</v>
      </c>
      <c r="G28" s="89"/>
      <c r="H28" s="63">
        <v>0</v>
      </c>
      <c r="I28" s="63" t="e">
        <f>#REF!-#REF!</f>
        <v>#REF!</v>
      </c>
      <c r="J28" s="34"/>
      <c r="K28" s="63">
        <f t="shared" si="0"/>
        <v>0</v>
      </c>
      <c r="L28" s="18"/>
      <c r="M28" s="19">
        <v>0</v>
      </c>
    </row>
    <row r="29" spans="2:13" s="1" customFormat="1" ht="15" customHeight="1" x14ac:dyDescent="0.35">
      <c r="B29" s="58">
        <v>3151</v>
      </c>
      <c r="C29" s="59" t="s">
        <v>34</v>
      </c>
      <c r="D29" s="59" t="s">
        <v>100</v>
      </c>
      <c r="E29" s="61">
        <v>720941.5399999998</v>
      </c>
      <c r="F29" s="61">
        <v>0</v>
      </c>
      <c r="G29" s="61"/>
      <c r="H29" s="60">
        <v>0</v>
      </c>
      <c r="I29" s="63" t="e">
        <f>#REF!-#REF!</f>
        <v>#REF!</v>
      </c>
      <c r="J29" s="64"/>
      <c r="K29" s="60">
        <f t="shared" si="0"/>
        <v>720941.5399999998</v>
      </c>
      <c r="L29" s="18"/>
      <c r="M29" s="24">
        <v>173667</v>
      </c>
    </row>
    <row r="30" spans="2:13" s="1" customFormat="1" ht="15" customHeight="1" x14ac:dyDescent="0.35">
      <c r="B30" s="58">
        <v>3152</v>
      </c>
      <c r="C30" s="59" t="s">
        <v>35</v>
      </c>
      <c r="D30" s="59" t="s">
        <v>101</v>
      </c>
      <c r="E30" s="61">
        <v>2090334.6100000003</v>
      </c>
      <c r="F30" s="61">
        <v>0</v>
      </c>
      <c r="G30" s="61"/>
      <c r="H30" s="60">
        <v>90568.5</v>
      </c>
      <c r="I30" s="63" t="e">
        <f>#REF!-#REF!</f>
        <v>#REF!</v>
      </c>
      <c r="J30" s="64"/>
      <c r="K30" s="60">
        <f t="shared" si="0"/>
        <v>1999766.1100000003</v>
      </c>
      <c r="L30" s="18"/>
      <c r="M30" s="24">
        <v>387786.93999999994</v>
      </c>
    </row>
    <row r="31" spans="2:13" s="1" customFormat="1" ht="15" customHeight="1" x14ac:dyDescent="0.35">
      <c r="B31" s="58">
        <v>3153</v>
      </c>
      <c r="C31" s="59" t="s">
        <v>36</v>
      </c>
      <c r="D31" s="59" t="s">
        <v>102</v>
      </c>
      <c r="E31" s="61">
        <v>1826737.0100000002</v>
      </c>
      <c r="F31" s="61">
        <v>0</v>
      </c>
      <c r="G31" s="61"/>
      <c r="H31" s="60">
        <v>121772.95999999999</v>
      </c>
      <c r="I31" s="63" t="e">
        <f>#REF!-#REF!</f>
        <v>#REF!</v>
      </c>
      <c r="J31" s="64"/>
      <c r="K31" s="60">
        <f t="shared" si="0"/>
        <v>1704964.0500000003</v>
      </c>
      <c r="L31" s="27"/>
      <c r="M31" s="24">
        <v>17676</v>
      </c>
    </row>
    <row r="32" spans="2:13" s="1" customFormat="1" ht="15" customHeight="1" x14ac:dyDescent="0.35">
      <c r="B32" s="58">
        <v>3154</v>
      </c>
      <c r="C32" s="59" t="s">
        <v>37</v>
      </c>
      <c r="D32" s="59" t="s">
        <v>103</v>
      </c>
      <c r="E32" s="61">
        <v>574825.47</v>
      </c>
      <c r="F32" s="61">
        <v>-509883.83</v>
      </c>
      <c r="G32" s="61"/>
      <c r="H32" s="60">
        <v>0</v>
      </c>
      <c r="I32" s="63" t="e">
        <f>#REF!+F32-#REF!</f>
        <v>#REF!</v>
      </c>
      <c r="J32" s="64"/>
      <c r="K32" s="60">
        <f t="shared" si="0"/>
        <v>64941.639999999956</v>
      </c>
      <c r="L32" s="27"/>
      <c r="M32" s="24">
        <v>0</v>
      </c>
    </row>
    <row r="33" spans="2:13" s="1" customFormat="1" ht="15" customHeight="1" x14ac:dyDescent="0.35">
      <c r="B33" s="58">
        <v>3137</v>
      </c>
      <c r="C33" s="67" t="s">
        <v>38</v>
      </c>
      <c r="D33" s="67" t="s">
        <v>104</v>
      </c>
      <c r="E33" s="63">
        <v>256891.2900000001</v>
      </c>
      <c r="F33" s="63">
        <v>0</v>
      </c>
      <c r="G33" s="63"/>
      <c r="H33" s="63">
        <v>0</v>
      </c>
      <c r="I33" s="63" t="e">
        <f>#REF!-#REF!</f>
        <v>#REF!</v>
      </c>
      <c r="J33" s="34"/>
      <c r="K33" s="63">
        <f t="shared" si="0"/>
        <v>256891.2900000001</v>
      </c>
      <c r="L33" s="27"/>
      <c r="M33" s="19">
        <v>719375</v>
      </c>
    </row>
    <row r="34" spans="2:13" s="1" customFormat="1" ht="15" customHeight="1" x14ac:dyDescent="0.35">
      <c r="B34" s="58">
        <v>3701</v>
      </c>
      <c r="C34" s="59" t="s">
        <v>39</v>
      </c>
      <c r="D34" s="59" t="s">
        <v>105</v>
      </c>
      <c r="E34" s="61">
        <v>687147.57999999984</v>
      </c>
      <c r="F34" s="61">
        <v>0</v>
      </c>
      <c r="G34" s="61"/>
      <c r="H34" s="68">
        <v>96570.290000000008</v>
      </c>
      <c r="I34" s="63" t="e">
        <f>#REF!-#REF!</f>
        <v>#REF!</v>
      </c>
      <c r="J34" s="69"/>
      <c r="K34" s="68">
        <f t="shared" si="0"/>
        <v>590577.2899999998</v>
      </c>
      <c r="L34" s="27"/>
      <c r="M34" s="30">
        <v>43795.170000000013</v>
      </c>
    </row>
    <row r="35" spans="2:13" s="1" customFormat="1" ht="15" customHeight="1" x14ac:dyDescent="0.35">
      <c r="B35" s="58">
        <v>3702</v>
      </c>
      <c r="C35" s="59" t="s">
        <v>40</v>
      </c>
      <c r="D35" s="59" t="s">
        <v>106</v>
      </c>
      <c r="E35" s="61">
        <v>1823356.2799999996</v>
      </c>
      <c r="F35" s="61">
        <v>500000</v>
      </c>
      <c r="G35" s="61"/>
      <c r="H35" s="60">
        <v>977.4</v>
      </c>
      <c r="I35" s="63" t="e">
        <f>#REF!-#REF!</f>
        <v>#REF!</v>
      </c>
      <c r="J35" s="64"/>
      <c r="K35" s="60">
        <f t="shared" si="0"/>
        <v>2322378.8799999994</v>
      </c>
      <c r="L35" s="27"/>
      <c r="M35" s="24">
        <v>2013991.2799999996</v>
      </c>
    </row>
    <row r="36" spans="2:13" s="1" customFormat="1" ht="15" customHeight="1" x14ac:dyDescent="0.35">
      <c r="B36" s="58">
        <v>3703</v>
      </c>
      <c r="C36" s="59" t="s">
        <v>41</v>
      </c>
      <c r="D36" s="59" t="s">
        <v>107</v>
      </c>
      <c r="E36" s="61">
        <v>64783.900000000023</v>
      </c>
      <c r="F36" s="61">
        <v>0</v>
      </c>
      <c r="G36" s="61"/>
      <c r="H36" s="60">
        <v>71284.640000000029</v>
      </c>
      <c r="I36" s="63" t="e">
        <f>#REF!-#REF!</f>
        <v>#REF!</v>
      </c>
      <c r="J36" s="64"/>
      <c r="K36" s="60">
        <f t="shared" si="0"/>
        <v>-6500.7400000000052</v>
      </c>
      <c r="L36" s="27"/>
      <c r="M36" s="24">
        <v>412364.37999999989</v>
      </c>
    </row>
    <row r="37" spans="2:13" s="1" customFormat="1" ht="15" customHeight="1" x14ac:dyDescent="0.35">
      <c r="B37" s="58">
        <v>3704</v>
      </c>
      <c r="C37" s="59" t="s">
        <v>42</v>
      </c>
      <c r="D37" s="59" t="s">
        <v>108</v>
      </c>
      <c r="E37" s="61">
        <v>3699507.3</v>
      </c>
      <c r="F37" s="61">
        <v>0</v>
      </c>
      <c r="G37" s="61"/>
      <c r="H37" s="60">
        <v>156853.31</v>
      </c>
      <c r="I37" s="63" t="e">
        <f>#REF!-#REF!</f>
        <v>#REF!</v>
      </c>
      <c r="J37" s="64"/>
      <c r="K37" s="60">
        <f t="shared" si="0"/>
        <v>3542653.9899999998</v>
      </c>
      <c r="L37" s="27"/>
      <c r="M37" s="24">
        <v>1367634.5499999998</v>
      </c>
    </row>
    <row r="38" spans="2:13" s="1" customFormat="1" ht="15" customHeight="1" x14ac:dyDescent="0.35">
      <c r="B38" s="58">
        <v>3705</v>
      </c>
      <c r="C38" s="59" t="s">
        <v>43</v>
      </c>
      <c r="D38" s="59" t="s">
        <v>109</v>
      </c>
      <c r="E38" s="61">
        <v>927948.51</v>
      </c>
      <c r="F38" s="61">
        <v>0</v>
      </c>
      <c r="G38" s="61"/>
      <c r="H38" s="60">
        <v>0</v>
      </c>
      <c r="I38" s="63" t="e">
        <f>#REF!-#REF!</f>
        <v>#REF!</v>
      </c>
      <c r="J38" s="64"/>
      <c r="K38" s="60">
        <f t="shared" si="0"/>
        <v>927948.51</v>
      </c>
      <c r="L38" s="27"/>
      <c r="M38" s="24">
        <v>1436619.0000000009</v>
      </c>
    </row>
    <row r="39" spans="2:13" s="1" customFormat="1" ht="15" customHeight="1" x14ac:dyDescent="0.35">
      <c r="B39" s="58">
        <v>3706</v>
      </c>
      <c r="C39" s="59" t="s">
        <v>44</v>
      </c>
      <c r="D39" s="59" t="s">
        <v>110</v>
      </c>
      <c r="E39" s="61">
        <v>61390.540000000008</v>
      </c>
      <c r="F39" s="61">
        <v>0</v>
      </c>
      <c r="G39" s="61"/>
      <c r="H39" s="60">
        <v>8676</v>
      </c>
      <c r="I39" s="63" t="e">
        <f>#REF!-#REF!</f>
        <v>#REF!</v>
      </c>
      <c r="J39" s="64"/>
      <c r="K39" s="60">
        <f t="shared" si="0"/>
        <v>52714.540000000008</v>
      </c>
      <c r="L39" s="27"/>
      <c r="M39" s="24">
        <v>78492.98000000001</v>
      </c>
    </row>
    <row r="40" spans="2:13" s="1" customFormat="1" ht="15.75" hidden="1" customHeight="1" x14ac:dyDescent="0.35">
      <c r="B40" s="58">
        <v>3707</v>
      </c>
      <c r="C40" s="70" t="s">
        <v>45</v>
      </c>
      <c r="D40" s="59"/>
      <c r="E40" s="61">
        <v>0</v>
      </c>
      <c r="F40" s="61">
        <v>0</v>
      </c>
      <c r="G40" s="61"/>
      <c r="H40" s="60">
        <v>0</v>
      </c>
      <c r="I40" s="63" t="e">
        <f>#REF!-#REF!</f>
        <v>#REF!</v>
      </c>
      <c r="J40" s="64"/>
      <c r="K40" s="60">
        <f t="shared" si="0"/>
        <v>0</v>
      </c>
      <c r="L40" s="27"/>
      <c r="M40" s="24">
        <v>0</v>
      </c>
    </row>
    <row r="41" spans="2:13" s="1" customFormat="1" ht="15" hidden="1" customHeight="1" x14ac:dyDescent="0.35">
      <c r="B41" s="58">
        <v>3708</v>
      </c>
      <c r="C41" s="70" t="s">
        <v>45</v>
      </c>
      <c r="D41" s="71"/>
      <c r="E41" s="72">
        <v>0</v>
      </c>
      <c r="F41" s="72">
        <v>0</v>
      </c>
      <c r="G41" s="72"/>
      <c r="H41" s="72">
        <v>0</v>
      </c>
      <c r="I41" s="63" t="e">
        <f>#REF!-#REF!</f>
        <v>#REF!</v>
      </c>
      <c r="J41" s="64"/>
      <c r="K41" s="72">
        <f t="shared" si="0"/>
        <v>0</v>
      </c>
      <c r="L41" s="27"/>
      <c r="M41" s="19">
        <v>-1973151.1300000001</v>
      </c>
    </row>
    <row r="42" spans="2:13" s="1" customFormat="1" ht="15" customHeight="1" x14ac:dyDescent="0.35">
      <c r="B42" s="58">
        <v>3720</v>
      </c>
      <c r="C42" s="67" t="s">
        <v>46</v>
      </c>
      <c r="D42" s="67" t="s">
        <v>111</v>
      </c>
      <c r="E42" s="63">
        <v>6024652.1699999999</v>
      </c>
      <c r="F42" s="63">
        <v>0</v>
      </c>
      <c r="G42" s="63"/>
      <c r="H42" s="63">
        <v>488.7</v>
      </c>
      <c r="I42" s="63" t="e">
        <f>#REF!-#REF!</f>
        <v>#REF!</v>
      </c>
      <c r="J42" s="34"/>
      <c r="K42" s="63">
        <f t="shared" si="0"/>
        <v>6024163.4699999997</v>
      </c>
      <c r="L42" s="27"/>
      <c r="M42" s="24">
        <v>1158656</v>
      </c>
    </row>
    <row r="43" spans="2:13" s="1" customFormat="1" ht="15" customHeight="1" x14ac:dyDescent="0.35">
      <c r="B43" s="58">
        <v>3721</v>
      </c>
      <c r="C43" s="59" t="s">
        <v>47</v>
      </c>
      <c r="D43" s="59" t="s">
        <v>112</v>
      </c>
      <c r="E43" s="61">
        <v>1848406.4699999997</v>
      </c>
      <c r="F43" s="61">
        <v>0</v>
      </c>
      <c r="G43" s="61"/>
      <c r="H43" s="60">
        <v>488.7</v>
      </c>
      <c r="I43" s="63" t="e">
        <f>#REF!-#REF!</f>
        <v>#REF!</v>
      </c>
      <c r="J43" s="64"/>
      <c r="K43" s="60">
        <f t="shared" si="0"/>
        <v>1847917.7699999998</v>
      </c>
      <c r="L43" s="27"/>
      <c r="M43" s="24">
        <v>44522.25</v>
      </c>
    </row>
    <row r="44" spans="2:13" s="1" customFormat="1" ht="15" customHeight="1" x14ac:dyDescent="0.35">
      <c r="B44" s="58">
        <v>3722</v>
      </c>
      <c r="C44" s="59" t="s">
        <v>48</v>
      </c>
      <c r="D44" s="59" t="s">
        <v>89</v>
      </c>
      <c r="E44" s="61">
        <v>5492932.5099999998</v>
      </c>
      <c r="F44" s="61">
        <v>0</v>
      </c>
      <c r="G44" s="61"/>
      <c r="H44" s="60">
        <v>488.7</v>
      </c>
      <c r="I44" s="63" t="e">
        <f>#REF!-#REF!</f>
        <v>#REF!</v>
      </c>
      <c r="J44" s="64"/>
      <c r="K44" s="60">
        <f t="shared" si="0"/>
        <v>5492443.8099999996</v>
      </c>
      <c r="L44" s="27"/>
      <c r="M44" s="24">
        <v>809581.79999999993</v>
      </c>
    </row>
    <row r="45" spans="2:13" s="1" customFormat="1" ht="15" customHeight="1" x14ac:dyDescent="0.35">
      <c r="B45" s="58">
        <v>3723</v>
      </c>
      <c r="C45" s="59" t="s">
        <v>49</v>
      </c>
      <c r="D45" s="59" t="s">
        <v>113</v>
      </c>
      <c r="E45" s="61">
        <v>4701690.32</v>
      </c>
      <c r="F45" s="61">
        <v>0</v>
      </c>
      <c r="G45" s="61"/>
      <c r="H45" s="60">
        <v>209383</v>
      </c>
      <c r="I45" s="63" t="e">
        <f>#REF!-#REF!</f>
        <v>#REF!</v>
      </c>
      <c r="J45" s="66"/>
      <c r="K45" s="60">
        <f t="shared" si="0"/>
        <v>4492307.32</v>
      </c>
      <c r="L45" s="27"/>
      <c r="M45" s="24">
        <v>578914.10000000009</v>
      </c>
    </row>
    <row r="46" spans="2:13" s="1" customFormat="1" ht="15" customHeight="1" x14ac:dyDescent="0.35">
      <c r="B46" s="58">
        <v>3724</v>
      </c>
      <c r="C46" s="59" t="s">
        <v>50</v>
      </c>
      <c r="D46" s="59" t="s">
        <v>114</v>
      </c>
      <c r="E46" s="61">
        <v>10712898.67</v>
      </c>
      <c r="F46" s="61">
        <v>509883.83</v>
      </c>
      <c r="G46" s="61"/>
      <c r="H46" s="60">
        <v>888519.0399999998</v>
      </c>
      <c r="I46" s="62" t="e">
        <f>#REF!-#REF!</f>
        <v>#REF!</v>
      </c>
      <c r="J46" s="64"/>
      <c r="K46" s="60">
        <f t="shared" si="0"/>
        <v>10334263.460000001</v>
      </c>
      <c r="L46" s="27"/>
      <c r="M46" s="24">
        <v>149852</v>
      </c>
    </row>
    <row r="47" spans="2:13" s="1" customFormat="1" ht="15" customHeight="1" x14ac:dyDescent="0.35">
      <c r="B47" s="58">
        <v>3725</v>
      </c>
      <c r="C47" s="59" t="s">
        <v>51</v>
      </c>
      <c r="D47" s="59" t="s">
        <v>115</v>
      </c>
      <c r="E47" s="61">
        <v>2850837.2199999997</v>
      </c>
      <c r="F47" s="61">
        <v>-223381.58</v>
      </c>
      <c r="G47" s="61"/>
      <c r="H47" s="60">
        <v>244.35</v>
      </c>
      <c r="I47" s="63" t="e">
        <f>#REF!+F47-#REF!</f>
        <v>#REF!</v>
      </c>
      <c r="J47" s="64"/>
      <c r="K47" s="60">
        <f t="shared" si="0"/>
        <v>2627211.2899999996</v>
      </c>
      <c r="L47" s="27"/>
      <c r="M47" s="24">
        <v>73275.469999999972</v>
      </c>
    </row>
    <row r="48" spans="2:13" s="1" customFormat="1" ht="15" customHeight="1" x14ac:dyDescent="0.35">
      <c r="B48" s="58">
        <v>3726</v>
      </c>
      <c r="C48" s="59" t="s">
        <v>52</v>
      </c>
      <c r="D48" s="59" t="s">
        <v>90</v>
      </c>
      <c r="E48" s="61">
        <v>341543.83999999904</v>
      </c>
      <c r="F48" s="61">
        <v>0</v>
      </c>
      <c r="G48" s="61"/>
      <c r="H48" s="60">
        <v>244.35</v>
      </c>
      <c r="I48" s="63" t="e">
        <f>#REF!-#REF!</f>
        <v>#REF!</v>
      </c>
      <c r="J48" s="64"/>
      <c r="K48" s="60">
        <f t="shared" si="0"/>
        <v>341299.48999999906</v>
      </c>
      <c r="L48" s="27"/>
      <c r="M48" s="24">
        <v>141276</v>
      </c>
    </row>
    <row r="49" spans="2:13" s="1" customFormat="1" ht="15" customHeight="1" x14ac:dyDescent="0.35">
      <c r="B49" s="58">
        <v>3727</v>
      </c>
      <c r="C49" s="59" t="s">
        <v>53</v>
      </c>
      <c r="D49" s="59" t="s">
        <v>116</v>
      </c>
      <c r="E49" s="61">
        <v>4960401.9000000004</v>
      </c>
      <c r="F49" s="61">
        <v>223381.58</v>
      </c>
      <c r="G49" s="61"/>
      <c r="H49" s="60">
        <v>0</v>
      </c>
      <c r="I49" s="62" t="e">
        <f>#REF!-#REF!</f>
        <v>#REF!</v>
      </c>
      <c r="J49" s="64"/>
      <c r="K49" s="60">
        <f t="shared" si="0"/>
        <v>5183783.4800000004</v>
      </c>
      <c r="L49" s="27"/>
      <c r="M49" s="24">
        <v>2</v>
      </c>
    </row>
    <row r="50" spans="2:13" s="1" customFormat="1" ht="15.5" x14ac:dyDescent="0.35">
      <c r="B50" s="58">
        <v>3728</v>
      </c>
      <c r="C50" s="59" t="s">
        <v>54</v>
      </c>
      <c r="D50" s="59" t="s">
        <v>117</v>
      </c>
      <c r="E50" s="61">
        <v>628983.49</v>
      </c>
      <c r="F50" s="61">
        <v>0</v>
      </c>
      <c r="G50" s="61"/>
      <c r="H50" s="60">
        <v>2078.5499999999997</v>
      </c>
      <c r="I50" s="63" t="e">
        <f>#REF!-#REF!</f>
        <v>#REF!</v>
      </c>
      <c r="J50" s="64"/>
      <c r="K50" s="60">
        <f t="shared" si="0"/>
        <v>626904.93999999994</v>
      </c>
      <c r="L50" s="27"/>
      <c r="M50" s="24"/>
    </row>
    <row r="51" spans="2:13" s="1" customFormat="1" ht="15.5" hidden="1" x14ac:dyDescent="0.35">
      <c r="B51" s="58">
        <v>3729</v>
      </c>
      <c r="C51" s="70" t="s">
        <v>55</v>
      </c>
      <c r="D51" s="59"/>
      <c r="E51" s="61">
        <v>0</v>
      </c>
      <c r="F51" s="61">
        <v>0</v>
      </c>
      <c r="G51" s="61"/>
      <c r="H51" s="60">
        <v>0</v>
      </c>
      <c r="I51" s="63" t="e">
        <f>#REF!-#REF!</f>
        <v>#REF!</v>
      </c>
      <c r="J51" s="64"/>
      <c r="K51" s="60">
        <f t="shared" si="0"/>
        <v>0</v>
      </c>
      <c r="L51" s="27"/>
      <c r="M51" s="24"/>
    </row>
    <row r="52" spans="2:13" s="1" customFormat="1" ht="15" hidden="1" customHeight="1" x14ac:dyDescent="0.35">
      <c r="B52" s="58">
        <v>3730</v>
      </c>
      <c r="C52" s="70" t="s">
        <v>55</v>
      </c>
      <c r="D52" s="59"/>
      <c r="E52" s="61">
        <v>0</v>
      </c>
      <c r="F52" s="61">
        <v>0</v>
      </c>
      <c r="G52" s="61"/>
      <c r="H52" s="60">
        <v>0</v>
      </c>
      <c r="I52" s="63" t="e">
        <f>#REF!-#REF!</f>
        <v>#REF!</v>
      </c>
      <c r="J52" s="64"/>
      <c r="K52" s="60">
        <f t="shared" si="0"/>
        <v>0</v>
      </c>
      <c r="L52" s="27"/>
      <c r="M52" s="19">
        <v>0</v>
      </c>
    </row>
    <row r="53" spans="2:13" s="1" customFormat="1" ht="42.75" customHeight="1" x14ac:dyDescent="0.35">
      <c r="B53" s="58">
        <v>3740</v>
      </c>
      <c r="C53" s="73" t="s">
        <v>56</v>
      </c>
      <c r="D53" s="67" t="s">
        <v>118</v>
      </c>
      <c r="E53" s="63">
        <v>-36782873.460000001</v>
      </c>
      <c r="F53" s="63">
        <v>0</v>
      </c>
      <c r="G53" s="63"/>
      <c r="H53" s="63">
        <v>0</v>
      </c>
      <c r="I53" s="63" t="e">
        <f>#REF!-#REF!</f>
        <v>#REF!</v>
      </c>
      <c r="J53" s="34"/>
      <c r="K53" s="63">
        <f t="shared" si="0"/>
        <v>-36782873.460000001</v>
      </c>
      <c r="L53" s="27"/>
      <c r="M53" s="24">
        <v>0</v>
      </c>
    </row>
    <row r="54" spans="2:13" s="1" customFormat="1" ht="43.5" customHeight="1" x14ac:dyDescent="0.35">
      <c r="B54" s="74">
        <v>3741</v>
      </c>
      <c r="C54" s="73" t="s">
        <v>57</v>
      </c>
      <c r="D54" s="67" t="s">
        <v>118</v>
      </c>
      <c r="E54" s="63">
        <v>-1387243.6500000001</v>
      </c>
      <c r="F54" s="63">
        <v>0</v>
      </c>
      <c r="G54" s="63"/>
      <c r="H54" s="63">
        <v>0</v>
      </c>
      <c r="I54" s="63" t="e">
        <f>#REF!-#REF!</f>
        <v>#REF!</v>
      </c>
      <c r="J54" s="34"/>
      <c r="K54" s="63">
        <f t="shared" si="0"/>
        <v>-1387243.6500000001</v>
      </c>
      <c r="L54" s="27"/>
      <c r="M54" s="24">
        <v>2258035.6100000003</v>
      </c>
    </row>
    <row r="55" spans="2:13" s="1" customFormat="1" ht="15" customHeight="1" x14ac:dyDescent="0.35">
      <c r="B55" s="74" t="s">
        <v>58</v>
      </c>
      <c r="C55" s="59" t="s">
        <v>59</v>
      </c>
      <c r="D55" s="59"/>
      <c r="E55" s="61">
        <v>746347.82000000111</v>
      </c>
      <c r="F55" s="61">
        <v>0</v>
      </c>
      <c r="G55" s="61">
        <v>59694.6</v>
      </c>
      <c r="H55" s="60">
        <v>69359.62</v>
      </c>
      <c r="I55" s="63" t="e">
        <f>#REF!-#REF!</f>
        <v>#REF!</v>
      </c>
      <c r="J55" s="64"/>
      <c r="K55" s="60">
        <f t="shared" si="0"/>
        <v>617293.60000000114</v>
      </c>
      <c r="L55" s="18"/>
      <c r="M55" s="24">
        <v>-5390475.3000000007</v>
      </c>
    </row>
    <row r="56" spans="2:13" s="1" customFormat="1" ht="15" customHeight="1" x14ac:dyDescent="0.35">
      <c r="B56" s="74" t="s">
        <v>60</v>
      </c>
      <c r="C56" s="59" t="s">
        <v>61</v>
      </c>
      <c r="D56" s="59"/>
      <c r="E56" s="61">
        <v>36401509.939999998</v>
      </c>
      <c r="F56" s="61">
        <v>0</v>
      </c>
      <c r="G56" s="61"/>
      <c r="H56" s="60">
        <v>22120849.360000007</v>
      </c>
      <c r="I56" s="63" t="e">
        <f>#REF!-#REF!</f>
        <v>#REF!</v>
      </c>
      <c r="J56" s="64"/>
      <c r="K56" s="60">
        <f t="shared" si="0"/>
        <v>14280660.579999991</v>
      </c>
      <c r="L56" s="18"/>
      <c r="M56" s="24">
        <v>0</v>
      </c>
    </row>
    <row r="57" spans="2:13" s="1" customFormat="1" ht="15" customHeight="1" x14ac:dyDescent="0.35">
      <c r="B57" s="74" t="s">
        <v>62</v>
      </c>
      <c r="C57" s="59" t="s">
        <v>63</v>
      </c>
      <c r="D57" s="59"/>
      <c r="E57" s="61">
        <v>2175140.48</v>
      </c>
      <c r="F57" s="61">
        <v>0</v>
      </c>
      <c r="G57" s="61"/>
      <c r="H57" s="60">
        <v>0</v>
      </c>
      <c r="I57" s="63" t="e">
        <f>#REF!-#REF!</f>
        <v>#REF!</v>
      </c>
      <c r="J57" s="64"/>
      <c r="K57" s="60">
        <f t="shared" si="0"/>
        <v>2175140.48</v>
      </c>
      <c r="L57" s="27"/>
      <c r="M57" s="24">
        <v>0</v>
      </c>
    </row>
    <row r="58" spans="2:13" s="1" customFormat="1" ht="15" customHeight="1" x14ac:dyDescent="0.35">
      <c r="B58" s="74" t="s">
        <v>64</v>
      </c>
      <c r="C58" s="59" t="s">
        <v>65</v>
      </c>
      <c r="D58" s="59"/>
      <c r="E58" s="61">
        <v>0</v>
      </c>
      <c r="F58" s="61">
        <v>0</v>
      </c>
      <c r="G58" s="61"/>
      <c r="H58" s="60">
        <v>0</v>
      </c>
      <c r="I58" s="63" t="e">
        <f>#REF!-#REF!</f>
        <v>#REF!</v>
      </c>
      <c r="J58" s="64"/>
      <c r="K58" s="60">
        <f t="shared" si="0"/>
        <v>0</v>
      </c>
      <c r="L58" s="27"/>
      <c r="M58" s="24">
        <v>0</v>
      </c>
    </row>
    <row r="59" spans="2:13" s="1" customFormat="1" ht="15" customHeight="1" thickBot="1" x14ac:dyDescent="0.4">
      <c r="B59" s="75" t="s">
        <v>66</v>
      </c>
      <c r="C59" s="76" t="s">
        <v>67</v>
      </c>
      <c r="D59" s="76"/>
      <c r="E59" s="78">
        <v>-649873</v>
      </c>
      <c r="F59" s="78">
        <v>0</v>
      </c>
      <c r="G59" s="78"/>
      <c r="H59" s="77">
        <v>0</v>
      </c>
      <c r="I59" s="79" t="e">
        <f>#REF!-#REF!</f>
        <v>#REF!</v>
      </c>
      <c r="J59" s="80"/>
      <c r="K59" s="77">
        <f t="shared" si="0"/>
        <v>-649873</v>
      </c>
      <c r="L59" s="27"/>
      <c r="M59" s="19">
        <v>17033289.550000001</v>
      </c>
    </row>
    <row r="60" spans="2:13" s="1" customFormat="1" ht="30" customHeight="1" thickBot="1" x14ac:dyDescent="0.4">
      <c r="B60" s="81" t="s">
        <v>68</v>
      </c>
      <c r="C60" s="82"/>
      <c r="D60" s="82"/>
      <c r="E60" s="83">
        <f>SUM(E7:E59)</f>
        <v>133861097.59000003</v>
      </c>
      <c r="F60" s="83">
        <f t="shared" ref="F60" si="1">SUM(F7:F59)</f>
        <v>-5.8207660913467407E-11</v>
      </c>
      <c r="G60" s="83">
        <f>SUM(G7:G59)</f>
        <v>1375427.0700000003</v>
      </c>
      <c r="H60" s="83">
        <f>SUM(H7:H59)</f>
        <v>30404900.520000007</v>
      </c>
      <c r="I60" s="83">
        <v>12278656.050000001</v>
      </c>
      <c r="J60" s="83">
        <v>12278656.050000001</v>
      </c>
      <c r="K60" s="83">
        <f>SUM(K7:K59)</f>
        <v>102080770.00000001</v>
      </c>
      <c r="L60" s="27"/>
    </row>
    <row r="61" spans="2:13" s="1" customFormat="1" ht="21.75" customHeight="1" x14ac:dyDescent="0.35">
      <c r="B61" s="84"/>
      <c r="C61" s="84"/>
      <c r="D61" s="84"/>
      <c r="E61" s="84"/>
      <c r="F61" s="85"/>
      <c r="G61" s="85"/>
      <c r="H61" s="85"/>
      <c r="I61" s="85"/>
      <c r="J61" s="85"/>
      <c r="K61" s="85"/>
      <c r="L61" s="27"/>
    </row>
    <row r="62" spans="2:13" s="1" customFormat="1" ht="60.75" hidden="1" customHeight="1" x14ac:dyDescent="0.35">
      <c r="B62" s="84"/>
      <c r="C62" s="107" t="s">
        <v>119</v>
      </c>
      <c r="D62" s="107"/>
      <c r="E62" s="107"/>
      <c r="F62" s="107"/>
      <c r="G62" s="107"/>
      <c r="H62" s="107"/>
      <c r="I62" s="107"/>
      <c r="J62" s="107"/>
      <c r="K62" s="107"/>
    </row>
    <row r="63" spans="2:13" ht="17" hidden="1" x14ac:dyDescent="0.4">
      <c r="B63" s="45"/>
      <c r="C63" s="45"/>
      <c r="D63" s="86"/>
      <c r="E63" s="86"/>
      <c r="F63" s="46"/>
      <c r="G63" s="46"/>
      <c r="H63" s="46"/>
      <c r="I63" s="47"/>
      <c r="J63" s="47"/>
      <c r="K63" s="46"/>
    </row>
    <row r="64" spans="2:13" hidden="1" x14ac:dyDescent="0.35">
      <c r="F64" s="90"/>
    </row>
    <row r="65" spans="7:8" hidden="1" x14ac:dyDescent="0.35">
      <c r="G65" s="91"/>
      <c r="H65" s="87"/>
    </row>
    <row r="66" spans="7:8" hidden="1" x14ac:dyDescent="0.35">
      <c r="G66" s="91"/>
      <c r="H66" s="87"/>
    </row>
    <row r="67" spans="7:8" hidden="1" x14ac:dyDescent="0.35">
      <c r="G67" s="91"/>
      <c r="H67" s="87"/>
    </row>
    <row r="68" spans="7:8" hidden="1" x14ac:dyDescent="0.35">
      <c r="G68" s="91"/>
      <c r="H68" s="87"/>
    </row>
    <row r="69" spans="7:8" hidden="1" x14ac:dyDescent="0.35"/>
  </sheetData>
  <mergeCells count="12">
    <mergeCell ref="B5:B6"/>
    <mergeCell ref="C5:C6"/>
    <mergeCell ref="D5:D6"/>
    <mergeCell ref="K5:K6"/>
    <mergeCell ref="M5:M6"/>
    <mergeCell ref="C62:K62"/>
    <mergeCell ref="E5:E6"/>
    <mergeCell ref="F5:F6"/>
    <mergeCell ref="G5:G6"/>
    <mergeCell ref="H5:H6"/>
    <mergeCell ref="I5:I6"/>
    <mergeCell ref="J5:J6"/>
  </mergeCells>
  <pageMargins left="0.70866141732283472" right="0.70866141732283472" top="0.78740157480314965" bottom="0.78740157480314965" header="0.31496062992125984" footer="0.31496062992125984"/>
  <pageSetup paperSize="8" scale="67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FRIM</vt:lpstr>
      <vt:lpstr>FPP</vt:lpstr>
    </vt:vector>
  </TitlesOfParts>
  <Company>Univerzita Palackého v Olomouci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Lenka Káňová</dc:creator>
  <cp:lastModifiedBy>Ing. Lenka Káňová</cp:lastModifiedBy>
  <cp:lastPrinted>2018-10-08T10:06:03Z</cp:lastPrinted>
  <dcterms:created xsi:type="dcterms:W3CDTF">2018-07-23T08:23:15Z</dcterms:created>
  <dcterms:modified xsi:type="dcterms:W3CDTF">2018-10-10T14:35:38Z</dcterms:modified>
</cp:coreProperties>
</file>