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Home\kanoval\záloha\TAJEMNÍK\Rozpočty\2019\PřF\Zprávy o hospodaření\Průběžná zpráva o hospodaření 31.8.2019\FINAL\"/>
    </mc:Choice>
  </mc:AlternateContent>
  <bookViews>
    <workbookView xWindow="0" yWindow="0" windowWidth="28800" windowHeight="12000" activeTab="3"/>
  </bookViews>
  <sheets>
    <sheet name="FRIM - 80, 81" sheetId="1" r:id="rId1"/>
    <sheet name="FRIM - kapit. 30" sheetId="4" r:id="rId2"/>
    <sheet name=" FPP - 82" sheetId="2" r:id="rId3"/>
    <sheet name="FPP HV - 82" sheetId="3" r:id="rId4"/>
  </sheets>
  <calcPr calcId="162913"/>
</workbook>
</file>

<file path=xl/calcChain.xml><?xml version="1.0" encoding="utf-8"?>
<calcChain xmlns="http://schemas.openxmlformats.org/spreadsheetml/2006/main">
  <c r="E40" i="4" l="1"/>
  <c r="E9" i="4"/>
  <c r="E49" i="4" l="1"/>
  <c r="D9" i="4"/>
  <c r="D40" i="4"/>
  <c r="D49" i="4" s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" i="1"/>
  <c r="H51" i="1"/>
  <c r="G51" i="1"/>
  <c r="E51" i="1"/>
  <c r="D50" i="1" l="1"/>
  <c r="I50" i="1" s="1"/>
  <c r="I51" i="1" s="1"/>
  <c r="F48" i="4" l="1"/>
  <c r="H47" i="4"/>
  <c r="F47" i="4"/>
  <c r="H46" i="4"/>
  <c r="F46" i="4"/>
  <c r="H45" i="4"/>
  <c r="F45" i="4"/>
  <c r="H44" i="4"/>
  <c r="F44" i="4"/>
  <c r="H43" i="4"/>
  <c r="F43" i="4"/>
  <c r="H42" i="4"/>
  <c r="F42" i="4"/>
  <c r="H41" i="4"/>
  <c r="F41" i="4"/>
  <c r="H40" i="4"/>
  <c r="F40" i="4"/>
  <c r="H39" i="4"/>
  <c r="F39" i="4"/>
  <c r="F38" i="4"/>
  <c r="H38" i="4"/>
  <c r="F37" i="4"/>
  <c r="H37" i="4"/>
  <c r="F36" i="4"/>
  <c r="H36" i="4"/>
  <c r="F35" i="4"/>
  <c r="H35" i="4"/>
  <c r="F34" i="4"/>
  <c r="H34" i="4"/>
  <c r="F33" i="4"/>
  <c r="H33" i="4"/>
  <c r="F32" i="4"/>
  <c r="H32" i="4"/>
  <c r="F31" i="4"/>
  <c r="H31" i="4"/>
  <c r="F30" i="4"/>
  <c r="H30" i="4"/>
  <c r="F29" i="4"/>
  <c r="H29" i="4"/>
  <c r="F28" i="4"/>
  <c r="H28" i="4"/>
  <c r="F27" i="4"/>
  <c r="H27" i="4"/>
  <c r="F26" i="4"/>
  <c r="H26" i="4"/>
  <c r="F25" i="4"/>
  <c r="H25" i="4"/>
  <c r="F24" i="4"/>
  <c r="H24" i="4"/>
  <c r="F23" i="4"/>
  <c r="H23" i="4"/>
  <c r="F22" i="4"/>
  <c r="H22" i="4"/>
  <c r="F21" i="4"/>
  <c r="H21" i="4"/>
  <c r="F20" i="4"/>
  <c r="H20" i="4"/>
  <c r="F19" i="4"/>
  <c r="H19" i="4"/>
  <c r="F18" i="4"/>
  <c r="H18" i="4"/>
  <c r="F17" i="4"/>
  <c r="H17" i="4"/>
  <c r="F16" i="4"/>
  <c r="H16" i="4"/>
  <c r="F15" i="4"/>
  <c r="H15" i="4"/>
  <c r="F14" i="4"/>
  <c r="H14" i="4"/>
  <c r="F13" i="4"/>
  <c r="H13" i="4"/>
  <c r="F12" i="4"/>
  <c r="H12" i="4"/>
  <c r="F11" i="4"/>
  <c r="H11" i="4"/>
  <c r="F10" i="4"/>
  <c r="H10" i="4"/>
  <c r="F9" i="4"/>
  <c r="H9" i="4"/>
  <c r="F8" i="4"/>
  <c r="H8" i="4"/>
  <c r="F7" i="4"/>
  <c r="H7" i="4"/>
  <c r="F6" i="4"/>
  <c r="H6" i="4"/>
  <c r="F5" i="4"/>
  <c r="F49" i="4" l="1"/>
  <c r="D52" i="3"/>
  <c r="G52" i="2"/>
  <c r="C51" i="2"/>
  <c r="C50" i="2"/>
  <c r="H5" i="4" l="1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6" i="3"/>
  <c r="H7" i="2" l="1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6" i="2"/>
  <c r="D52" i="2"/>
  <c r="K22" i="1"/>
  <c r="K7" i="1"/>
  <c r="K8" i="1"/>
  <c r="K9" i="1"/>
  <c r="K10" i="1"/>
  <c r="K12" i="1"/>
  <c r="K13" i="1"/>
  <c r="K14" i="1"/>
  <c r="K15" i="1"/>
  <c r="K16" i="1"/>
  <c r="K17" i="1"/>
  <c r="K18" i="1"/>
  <c r="K19" i="1"/>
  <c r="K20" i="1"/>
  <c r="K21" i="1"/>
  <c r="K23" i="1"/>
  <c r="K24" i="1"/>
  <c r="K26" i="1"/>
  <c r="K27" i="1"/>
  <c r="K28" i="1"/>
  <c r="K29" i="1"/>
  <c r="K30" i="1"/>
  <c r="K31" i="1"/>
  <c r="K32" i="1"/>
  <c r="K34" i="1"/>
  <c r="K35" i="1"/>
  <c r="K36" i="1"/>
  <c r="K37" i="1"/>
  <c r="K38" i="1"/>
  <c r="K39" i="1"/>
  <c r="K41" i="1"/>
  <c r="K42" i="1"/>
  <c r="K43" i="1"/>
  <c r="K44" i="1"/>
  <c r="K45" i="1"/>
  <c r="K47" i="1"/>
  <c r="K49" i="1"/>
  <c r="K50" i="1"/>
  <c r="K11" i="1"/>
  <c r="K46" i="1"/>
  <c r="K40" i="1"/>
  <c r="K33" i="1"/>
  <c r="K25" i="1"/>
  <c r="G52" i="3"/>
  <c r="E52" i="2"/>
  <c r="F52" i="2"/>
  <c r="K5" i="1" l="1"/>
  <c r="F51" i="1"/>
  <c r="K6" i="1"/>
  <c r="H52" i="2"/>
</calcChain>
</file>

<file path=xl/comments1.xml><?xml version="1.0" encoding="utf-8"?>
<comments xmlns="http://schemas.openxmlformats.org/spreadsheetml/2006/main">
  <authors>
    <author>Ing. Dagmar Kopecká</author>
    <author>Ing. Lenka Káňová</author>
  </authors>
  <commentList>
    <comment ref="D16" authorId="0" shapeId="0">
      <text>
        <r>
          <rPr>
            <b/>
            <sz val="9"/>
            <color indexed="81"/>
            <rFont val="Tahoma"/>
            <family val="2"/>
            <charset val="238"/>
          </rPr>
          <t>Ing. Dagmar Kopecká:</t>
        </r>
        <r>
          <rPr>
            <sz val="9"/>
            <color indexed="81"/>
            <rFont val="Tahoma"/>
            <family val="2"/>
            <charset val="238"/>
          </rPr>
          <t xml:space="preserve">
převod z 3132 a 3135</t>
        </r>
      </text>
    </comment>
    <comment ref="D36" authorId="1" shapeId="0">
      <text>
        <r>
          <rPr>
            <b/>
            <sz val="9"/>
            <color indexed="81"/>
            <rFont val="Tahoma"/>
            <charset val="1"/>
          </rPr>
          <t>Ing. Lenka Káňová:</t>
        </r>
        <r>
          <rPr>
            <sz val="9"/>
            <color indexed="81"/>
            <rFont val="Tahoma"/>
            <charset val="1"/>
          </rPr>
          <t xml:space="preserve">
Sankce za neoprávněné vykázání výsledků - příloha č. 3 metodiky dělení finančních prostředků pro r. 2019</t>
        </r>
      </text>
    </comment>
    <comment ref="D37" authorId="1" shapeId="0">
      <text>
        <r>
          <rPr>
            <b/>
            <sz val="9"/>
            <color indexed="81"/>
            <rFont val="Tahoma"/>
            <charset val="1"/>
          </rPr>
          <t>Ing. Lenka Káňová:</t>
        </r>
        <r>
          <rPr>
            <sz val="9"/>
            <color indexed="81"/>
            <rFont val="Tahoma"/>
            <charset val="1"/>
          </rPr>
          <t xml:space="preserve">
Sankce za neoprávněné vykázání výsledků - příloha č. 3 metodiky dělení finančních prostředků pro r. 2019</t>
        </r>
      </text>
    </comment>
    <comment ref="G50" authorId="0" shapeId="0">
      <text>
        <r>
          <rPr>
            <b/>
            <sz val="9"/>
            <color indexed="81"/>
            <rFont val="Tahoma"/>
            <family val="2"/>
            <charset val="238"/>
          </rPr>
          <t>Ing. Dagmar Kopecká:</t>
        </r>
        <r>
          <rPr>
            <sz val="9"/>
            <color indexed="81"/>
            <rFont val="Tahoma"/>
            <family val="2"/>
            <charset val="238"/>
          </rPr>
          <t xml:space="preserve">
podle mne 3740 patří pod děkanát, takže jsem nic nedoplňovala</t>
        </r>
      </text>
    </comment>
    <comment ref="H50" authorId="1" shapeId="0">
      <text>
        <r>
          <rPr>
            <b/>
            <sz val="9"/>
            <color indexed="81"/>
            <rFont val="Tahoma"/>
            <charset val="1"/>
          </rPr>
          <t>Ing. Lenka Káňová:</t>
        </r>
        <r>
          <rPr>
            <sz val="9"/>
            <color indexed="81"/>
            <rFont val="Tahoma"/>
            <charset val="1"/>
          </rPr>
          <t xml:space="preserve">
Porušení rozpočtové kázně + penále z projektu OP VaVPI (4* 6.574.941,09 Kč) 26.299.764,36 Kč
První rok provozu nebyl v rozpočtu PřF stanoven rozpočet ze zdroje 11 - vše se hradilo z FPP
</t>
        </r>
      </text>
    </comment>
    <comment ref="D51" authorId="0" shapeId="0">
      <text>
        <r>
          <rPr>
            <b/>
            <sz val="9"/>
            <color indexed="81"/>
            <rFont val="Tahoma"/>
            <family val="2"/>
            <charset val="238"/>
          </rPr>
          <t>Ing. Dagmar Kopecká:</t>
        </r>
        <r>
          <rPr>
            <sz val="9"/>
            <color indexed="81"/>
            <rFont val="Tahoma"/>
            <family val="2"/>
            <charset val="238"/>
          </rPr>
          <t xml:space="preserve">
převod z 3704 a 3705</t>
        </r>
      </text>
    </comment>
    <comment ref="E51" authorId="0" shapeId="0">
      <text>
        <r>
          <rPr>
            <b/>
            <sz val="9"/>
            <color indexed="81"/>
            <rFont val="Tahoma"/>
            <family val="2"/>
            <charset val="238"/>
          </rPr>
          <t>Ing. Dagmar Kopecká:</t>
        </r>
        <r>
          <rPr>
            <sz val="9"/>
            <color indexed="81"/>
            <rFont val="Tahoma"/>
            <family val="2"/>
            <charset val="238"/>
          </rPr>
          <t xml:space="preserve">
dofin.projektů EU
</t>
        </r>
      </text>
    </comment>
    <comment ref="G51" authorId="0" shapeId="0">
      <text>
        <r>
          <rPr>
            <b/>
            <sz val="9"/>
            <color indexed="81"/>
            <rFont val="Tahoma"/>
            <family val="2"/>
            <charset val="238"/>
          </rPr>
          <t>Ing. Dagmar Kopecká:</t>
        </r>
        <r>
          <rPr>
            <sz val="9"/>
            <color indexed="81"/>
            <rFont val="Tahoma"/>
            <family val="2"/>
            <charset val="238"/>
          </rPr>
          <t xml:space="preserve">
nevím, ke kterému řádku připsat FPP, tak jsem použila tento</t>
        </r>
      </text>
    </comment>
  </commentList>
</comments>
</file>

<file path=xl/comments2.xml><?xml version="1.0" encoding="utf-8"?>
<comments xmlns="http://schemas.openxmlformats.org/spreadsheetml/2006/main">
  <authors>
    <author>Ing. Lenka Káňová</author>
    <author>Ing. Dagmar Kopecká</author>
  </authors>
  <commentList>
    <comment ref="E10" authorId="0" shapeId="0">
      <text>
        <r>
          <rPr>
            <b/>
            <sz val="9"/>
            <color indexed="81"/>
            <rFont val="Tahoma"/>
            <family val="2"/>
            <charset val="238"/>
          </rPr>
          <t>Ing. Lenka Káňová:</t>
        </r>
        <r>
          <rPr>
            <sz val="9"/>
            <color indexed="81"/>
            <rFont val="Tahoma"/>
            <family val="2"/>
            <charset val="238"/>
          </rPr>
          <t xml:space="preserve">
záporný HV ze zdroje 11 /převod na 3900
</t>
        </r>
      </text>
    </comment>
    <comment ref="E11" authorId="0" shapeId="0">
      <text>
        <r>
          <rPr>
            <b/>
            <sz val="9"/>
            <color indexed="81"/>
            <rFont val="Tahoma"/>
            <family val="2"/>
            <charset val="238"/>
          </rPr>
          <t>Ing. Lenka Káňová:</t>
        </r>
        <r>
          <rPr>
            <sz val="9"/>
            <color indexed="81"/>
            <rFont val="Tahoma"/>
            <family val="2"/>
            <charset val="238"/>
          </rPr>
          <t xml:space="preserve">
31591,26 z 3151 (dluh Didaktika 2017)
13478,76 z 3141 (dluh Didaktika 2017)
</t>
        </r>
      </text>
    </comment>
    <comment ref="E22" authorId="0" shapeId="0">
      <text>
        <r>
          <rPr>
            <b/>
            <sz val="9"/>
            <color indexed="81"/>
            <rFont val="Tahoma"/>
            <family val="2"/>
            <charset val="238"/>
          </rPr>
          <t>Ing. Lenka Káňová:</t>
        </r>
        <r>
          <rPr>
            <sz val="9"/>
            <color indexed="81"/>
            <rFont val="Tahoma"/>
            <family val="2"/>
            <charset val="238"/>
          </rPr>
          <t xml:space="preserve">
převod na 3122 /dluh Didaktika 2017
</t>
        </r>
      </text>
    </comment>
    <comment ref="E28" authorId="0" shapeId="0">
      <text>
        <r>
          <rPr>
            <b/>
            <sz val="9"/>
            <color indexed="81"/>
            <rFont val="Tahoma"/>
            <family val="2"/>
            <charset val="238"/>
          </rPr>
          <t>Ing. Lenka Káňová:</t>
        </r>
        <r>
          <rPr>
            <sz val="9"/>
            <color indexed="81"/>
            <rFont val="Tahoma"/>
            <family val="2"/>
            <charset val="238"/>
          </rPr>
          <t xml:space="preserve">
převod na 3122 /dluh Didaktika 2017</t>
        </r>
      </text>
    </comment>
    <comment ref="E31" authorId="0" shapeId="0">
      <text>
        <r>
          <rPr>
            <b/>
            <sz val="9"/>
            <color indexed="81"/>
            <rFont val="Tahoma"/>
            <family val="2"/>
            <charset val="238"/>
          </rPr>
          <t>Ing. Lenka Káňová:</t>
        </r>
        <r>
          <rPr>
            <sz val="9"/>
            <color indexed="81"/>
            <rFont val="Tahoma"/>
            <family val="2"/>
            <charset val="238"/>
          </rPr>
          <t xml:space="preserve">
dluh uhrazen ve FPP
</t>
        </r>
      </text>
    </comment>
    <comment ref="E32" authorId="0" shapeId="0">
      <text>
        <r>
          <rPr>
            <b/>
            <sz val="9"/>
            <color indexed="81"/>
            <rFont val="Tahoma"/>
            <family val="2"/>
            <charset val="238"/>
          </rPr>
          <t>Ing. Lenka Káňová:</t>
        </r>
        <r>
          <rPr>
            <sz val="9"/>
            <color indexed="81"/>
            <rFont val="Tahoma"/>
            <family val="2"/>
            <charset val="238"/>
          </rPr>
          <t xml:space="preserve">
273827,83 záporný HV ze zdroje 11 /převod na 3900
281616,50 dluh za 3703
</t>
        </r>
      </text>
    </comment>
    <comment ref="E34" authorId="0" shapeId="0">
      <text>
        <r>
          <rPr>
            <b/>
            <sz val="9"/>
            <color indexed="81"/>
            <rFont val="Tahoma"/>
            <family val="2"/>
            <charset val="238"/>
          </rPr>
          <t>Ing. Lenka Káňová:</t>
        </r>
        <r>
          <rPr>
            <sz val="9"/>
            <color indexed="81"/>
            <rFont val="Tahoma"/>
            <family val="2"/>
            <charset val="238"/>
          </rPr>
          <t xml:space="preserve">
dluh uhrazen ve FRIM
</t>
        </r>
      </text>
    </comment>
    <comment ref="E35" authorId="0" shapeId="0">
      <text>
        <r>
          <rPr>
            <b/>
            <sz val="9"/>
            <color indexed="81"/>
            <rFont val="Tahoma"/>
            <family val="2"/>
            <charset val="238"/>
          </rPr>
          <t>Ing. Lenka Káňová:</t>
        </r>
        <r>
          <rPr>
            <sz val="9"/>
            <color indexed="81"/>
            <rFont val="Tahoma"/>
            <family val="2"/>
            <charset val="238"/>
          </rPr>
          <t xml:space="preserve">
dluh převeden na 3137
</t>
        </r>
      </text>
    </comment>
    <comment ref="F35" authorId="1" shapeId="0">
      <text>
        <r>
          <rPr>
            <b/>
            <sz val="9"/>
            <color indexed="81"/>
            <rFont val="Tahoma"/>
            <family val="2"/>
            <charset val="238"/>
          </rPr>
          <t>Ing. Dagmar Kopecká:</t>
        </r>
        <r>
          <rPr>
            <sz val="9"/>
            <color indexed="81"/>
            <rFont val="Tahoma"/>
            <family val="2"/>
            <charset val="238"/>
          </rPr>
          <t xml:space="preserve">
převod RUP - dle směrnice</t>
        </r>
      </text>
    </comment>
    <comment ref="E41" authorId="0" shapeId="0">
      <text>
        <r>
          <rPr>
            <b/>
            <sz val="9"/>
            <color indexed="81"/>
            <rFont val="Tahoma"/>
            <family val="2"/>
            <charset val="238"/>
          </rPr>
          <t>Ing. Lenka Káňová:</t>
        </r>
        <r>
          <rPr>
            <sz val="9"/>
            <color indexed="81"/>
            <rFont val="Tahoma"/>
            <family val="2"/>
            <charset val="238"/>
          </rPr>
          <t xml:space="preserve">
dluh 875884,50 převeden na 3721
142411 převod na 3726  /aktivace nehm. maj.
447672 převod na 3725 /aktivace nehm. maj.
130002 převod na 3723 /aktivace nehm. maj.
</t>
        </r>
      </text>
    </comment>
    <comment ref="F41" authorId="0" shapeId="0">
      <text>
        <r>
          <rPr>
            <b/>
            <sz val="9"/>
            <color indexed="81"/>
            <rFont val="Tahoma"/>
            <family val="2"/>
            <charset val="238"/>
          </rPr>
          <t>Ing. Lenka Káňová:</t>
        </r>
        <r>
          <rPr>
            <sz val="9"/>
            <color indexed="81"/>
            <rFont val="Tahoma"/>
            <family val="2"/>
            <charset val="238"/>
          </rPr>
          <t xml:space="preserve">
Převod do FRIM
</t>
        </r>
      </text>
    </comment>
    <comment ref="E42" authorId="0" shapeId="0">
      <text>
        <r>
          <rPr>
            <b/>
            <sz val="9"/>
            <color indexed="81"/>
            <rFont val="Tahoma"/>
            <family val="2"/>
            <charset val="238"/>
          </rPr>
          <t>Ing. Lenka Káňová:</t>
        </r>
        <r>
          <rPr>
            <sz val="9"/>
            <color indexed="81"/>
            <rFont val="Tahoma"/>
            <family val="2"/>
            <charset val="238"/>
          </rPr>
          <t xml:space="preserve">
875884,50 převzetí dluhu 3720
1061964,23 převzetí dluhu 3702 /vyrovnání ve FRIM
17666,00 převod z 3122</t>
        </r>
      </text>
    </comment>
    <comment ref="E44" authorId="0" shapeId="0">
      <text>
        <r>
          <rPr>
            <b/>
            <sz val="9"/>
            <color indexed="81"/>
            <rFont val="Tahoma"/>
            <family val="2"/>
            <charset val="238"/>
          </rPr>
          <t>Ing. Lenka Káňová:</t>
        </r>
        <r>
          <rPr>
            <sz val="9"/>
            <color indexed="81"/>
            <rFont val="Tahoma"/>
            <family val="2"/>
            <charset val="238"/>
          </rPr>
          <t xml:space="preserve">
od 3702 /aktivace nehm. maj.</t>
        </r>
      </text>
    </comment>
    <comment ref="E45" authorId="0" shapeId="0">
      <text>
        <r>
          <rPr>
            <b/>
            <sz val="9"/>
            <color indexed="81"/>
            <rFont val="Tahoma"/>
            <family val="2"/>
            <charset val="238"/>
          </rPr>
          <t>Ing. Lenka Káňová:</t>
        </r>
        <r>
          <rPr>
            <sz val="9"/>
            <color indexed="81"/>
            <rFont val="Tahoma"/>
            <family val="2"/>
            <charset val="238"/>
          </rPr>
          <t xml:space="preserve">
záporný HV 3154 /kompenzace FPP
</t>
        </r>
      </text>
    </comment>
    <comment ref="E46" authorId="0" shapeId="0">
      <text>
        <r>
          <rPr>
            <b/>
            <sz val="9"/>
            <color indexed="81"/>
            <rFont val="Tahoma"/>
            <family val="2"/>
            <charset val="238"/>
          </rPr>
          <t>Ing. Lenka Káňová:</t>
        </r>
        <r>
          <rPr>
            <sz val="9"/>
            <color indexed="81"/>
            <rFont val="Tahoma"/>
            <family val="2"/>
            <charset val="238"/>
          </rPr>
          <t xml:space="preserve">
223381,53 převzal 3727 /kompenzace FPP
447672 z 3720 /aktivace nehm. maj.</t>
        </r>
      </text>
    </comment>
    <comment ref="E47" authorId="0" shapeId="0">
      <text>
        <r>
          <rPr>
            <b/>
            <sz val="9"/>
            <color indexed="81"/>
            <rFont val="Tahoma"/>
            <family val="2"/>
            <charset val="238"/>
          </rPr>
          <t>Ing. Lenka Káňová:</t>
        </r>
        <r>
          <rPr>
            <sz val="9"/>
            <color indexed="81"/>
            <rFont val="Tahoma"/>
            <family val="2"/>
            <charset val="238"/>
          </rPr>
          <t xml:space="preserve">
od 3720 /aktivace nehm. maj.</t>
        </r>
      </text>
    </comment>
    <comment ref="F47" authorId="1" shapeId="0">
      <text>
        <r>
          <rPr>
            <b/>
            <sz val="9"/>
            <color indexed="81"/>
            <rFont val="Tahoma"/>
            <family val="2"/>
            <charset val="238"/>
          </rPr>
          <t>Ing. Dagmar Kopecká:</t>
        </r>
        <r>
          <rPr>
            <sz val="9"/>
            <color indexed="81"/>
            <rFont val="Tahoma"/>
            <family val="2"/>
            <charset val="238"/>
          </rPr>
          <t xml:space="preserve">
převod do FRIM</t>
        </r>
      </text>
    </comment>
    <comment ref="E48" authorId="0" shapeId="0">
      <text>
        <r>
          <rPr>
            <b/>
            <sz val="9"/>
            <color indexed="81"/>
            <rFont val="Tahoma"/>
            <family val="2"/>
            <charset val="238"/>
          </rPr>
          <t>Ing. Lenka Káňová:</t>
        </r>
        <r>
          <rPr>
            <sz val="9"/>
            <color indexed="81"/>
            <rFont val="Tahoma"/>
            <family val="2"/>
            <charset val="238"/>
          </rPr>
          <t xml:space="preserve">
záporný výsledek 3725 /
kompenzace ve FPP</t>
        </r>
      </text>
    </comment>
    <comment ref="F51" authorId="0" shapeId="0">
      <text>
        <r>
          <rPr>
            <b/>
            <sz val="9"/>
            <color indexed="81"/>
            <rFont val="Tahoma"/>
            <family val="2"/>
            <charset val="238"/>
          </rPr>
          <t>Ing. Lenka Káňová:</t>
        </r>
        <r>
          <rPr>
            <sz val="9"/>
            <color indexed="81"/>
            <rFont val="Tahoma"/>
            <family val="2"/>
            <charset val="238"/>
          </rPr>
          <t xml:space="preserve">
50000 - AFO</t>
        </r>
      </text>
    </comment>
  </commentList>
</comments>
</file>

<file path=xl/sharedStrings.xml><?xml version="1.0" encoding="utf-8"?>
<sst xmlns="http://schemas.openxmlformats.org/spreadsheetml/2006/main" count="239" uniqueCount="84">
  <si>
    <t>kód</t>
  </si>
  <si>
    <t>katedra</t>
  </si>
  <si>
    <t>Kapitalizovaný zdroj 30</t>
  </si>
  <si>
    <t>Zůstatek ve FRIM pro příští rok (v případě půjček)</t>
  </si>
  <si>
    <t>Zůstatek kapitalizovaného zdroje 30</t>
  </si>
  <si>
    <t>zůstatek ve FRIM pro příští rok</t>
  </si>
  <si>
    <t>VPRO matematika a informatika</t>
  </si>
  <si>
    <t>Mat. analýza a apl. mat.</t>
  </si>
  <si>
    <t>Algebra a geometrie</t>
  </si>
  <si>
    <t>Informatika</t>
  </si>
  <si>
    <t>VPRO fyzika</t>
  </si>
  <si>
    <t>Experimentální fyzika</t>
  </si>
  <si>
    <t>Optika</t>
  </si>
  <si>
    <t>Společná laboratoř</t>
  </si>
  <si>
    <t>Biofyzika</t>
  </si>
  <si>
    <t>VPRO chemie</t>
  </si>
  <si>
    <t>Anorganická chemie</t>
  </si>
  <si>
    <t>Fyzikální chemie</t>
  </si>
  <si>
    <t>Analytické chemie</t>
  </si>
  <si>
    <t>Organická chemie</t>
  </si>
  <si>
    <t>Biochemie</t>
  </si>
  <si>
    <t>VPRO biologie a ekologie</t>
  </si>
  <si>
    <t>Botanika</t>
  </si>
  <si>
    <t>Laboratoř růstových regulátorů</t>
  </si>
  <si>
    <t>Zoologie a antropologie</t>
  </si>
  <si>
    <t>Ekologie a životní prostředí</t>
  </si>
  <si>
    <t>Buněčná biologie a genetika</t>
  </si>
  <si>
    <t>VPRO vědy o Zemi</t>
  </si>
  <si>
    <t>Geografie</t>
  </si>
  <si>
    <t>Geologie</t>
  </si>
  <si>
    <t>Geoinformatika</t>
  </si>
  <si>
    <t>Rozvojová a environmentální studia</t>
  </si>
  <si>
    <t>CRH - Řídící úsek</t>
  </si>
  <si>
    <t>Proteinová biochemie a proteomika</t>
  </si>
  <si>
    <t>Bioenergetika rostlin</t>
  </si>
  <si>
    <t>Chemická biologie</t>
  </si>
  <si>
    <t>Rostlinné biotechnologie</t>
  </si>
  <si>
    <t>Buněčná a vývojová biologie rostlin</t>
  </si>
  <si>
    <t>Centrální laboratoře a podpora výzkumu</t>
  </si>
  <si>
    <t>rezerva</t>
  </si>
  <si>
    <t>RCPTM - Vedení</t>
  </si>
  <si>
    <t>RCPTM - Magnetic</t>
  </si>
  <si>
    <t>RCPTM - Uhlík</t>
  </si>
  <si>
    <t>RCPTM - Komplexy</t>
  </si>
  <si>
    <t>RCPTM - Optika</t>
  </si>
  <si>
    <t>RCPTM - Bio-Med</t>
  </si>
  <si>
    <t>RCPTM - Analýza</t>
  </si>
  <si>
    <t>RCPTM - Environmental</t>
  </si>
  <si>
    <t>RCPTM - Elektrochemie</t>
  </si>
  <si>
    <t>Centrum popularizace (dokončení projektu a první rok provozu)</t>
  </si>
  <si>
    <t>CELKEM</t>
  </si>
  <si>
    <r>
      <rPr>
        <b/>
        <sz val="13"/>
        <rFont val="Calibri"/>
        <family val="2"/>
        <charset val="238"/>
        <scheme val="minor"/>
      </rPr>
      <t xml:space="preserve">Čerpání investice - FRIM zdroj 80/ Fakturovaná cena </t>
    </r>
    <r>
      <rPr>
        <b/>
        <sz val="13"/>
        <color rgb="FFFF0000"/>
        <rFont val="Calibri"/>
        <family val="2"/>
        <charset val="238"/>
        <scheme val="minor"/>
      </rPr>
      <t xml:space="preserve">včetně DPH </t>
    </r>
  </si>
  <si>
    <r>
      <rPr>
        <b/>
        <sz val="13"/>
        <rFont val="Calibri"/>
        <family val="2"/>
        <charset val="238"/>
        <scheme val="minor"/>
      </rPr>
      <t xml:space="preserve">Čerpání investice - kapitalizovaný zdroj 30 / Fakturovaná cena </t>
    </r>
    <r>
      <rPr>
        <b/>
        <sz val="13"/>
        <color rgb="FFFF0000"/>
        <rFont val="Calibri"/>
        <family val="2"/>
        <charset val="238"/>
        <scheme val="minor"/>
      </rPr>
      <t xml:space="preserve">včetně DPH </t>
    </r>
  </si>
  <si>
    <r>
      <rPr>
        <b/>
        <sz val="13"/>
        <rFont val="Calibri"/>
        <family val="2"/>
        <charset val="238"/>
        <scheme val="minor"/>
      </rPr>
      <t xml:space="preserve">Čerpání investice - FRIM z FPP zdroj 81/ Fakturovaná cena </t>
    </r>
    <r>
      <rPr>
        <b/>
        <sz val="13"/>
        <color rgb="FFFF0000"/>
        <rFont val="Calibri"/>
        <family val="2"/>
        <charset val="238"/>
        <scheme val="minor"/>
      </rPr>
      <t xml:space="preserve">včetně DPH </t>
    </r>
  </si>
  <si>
    <t>Úpravy</t>
  </si>
  <si>
    <t>Oprava spočívá v navýšení čerpání FPP střediska 3111 v provozu o částku 10 195,73 Kč (FPP uk. F). Nová hodnota celkové částky čerpání FPP v provozu 13 052 642,28 Kč (změna z původní částky 13 042 446,55 Kč) a nová celková hodnota zůstatku FPP je 86 307 834,88 Kč (změna z původní částky 86 318 030,61 Kč)</t>
  </si>
  <si>
    <t>Zdanění?</t>
  </si>
  <si>
    <t>Centrum popularizace + provoz expozic</t>
  </si>
  <si>
    <t>FPP</t>
  </si>
  <si>
    <t>FRIM</t>
  </si>
  <si>
    <t>Převody</t>
  </si>
  <si>
    <t>PS 2018</t>
  </si>
  <si>
    <t>FPP HV</t>
  </si>
  <si>
    <t>Příloha 1.3</t>
  </si>
  <si>
    <t>HV 2018</t>
  </si>
  <si>
    <t>Čerpání 2019</t>
  </si>
  <si>
    <t>Průběžný disponibilní zůstatek 2019</t>
  </si>
  <si>
    <t>3740, 3741</t>
  </si>
  <si>
    <t>Děkanát/fakulta</t>
  </si>
  <si>
    <t>Výsledek hospodaření 2019</t>
  </si>
  <si>
    <t>FPP - KS 2019</t>
  </si>
  <si>
    <t>součet 3900-1 - 5 (vybavení, stavby, internacionalizace, solidární fond, pokuty a penále)</t>
  </si>
  <si>
    <t>SPP - SAP</t>
  </si>
  <si>
    <t>PS 2019 - SAP</t>
  </si>
  <si>
    <t>Odpisy 2019 - SAP</t>
  </si>
  <si>
    <t xml:space="preserve">Čerpání </t>
  </si>
  <si>
    <t>FRIM - KS 2019</t>
  </si>
  <si>
    <t>Děkanát / fakulta</t>
  </si>
  <si>
    <t>PS 2019</t>
  </si>
  <si>
    <t xml:space="preserve">Skutečné čerpání 2019 FPP NIV  </t>
  </si>
  <si>
    <t>Skutečné čerpání 2019 FPP INV</t>
  </si>
  <si>
    <t>Děkanát vybavení</t>
  </si>
  <si>
    <t>Děkanát rozvoj</t>
  </si>
  <si>
    <t>Příloha č. 3 Přehled čerpání fondů 31. 8. 2019 (tis. Kč)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</si>
</sst>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č&quot;"/>
    <numFmt numFmtId="165" formatCode="#,##0.00_ ;[Red]\-#,##0.00\ "/>
  </numFmts>
  <fonts count="22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24"/>
      <color rgb="FF0070C0"/>
      <name val="Calibri"/>
      <family val="2"/>
      <charset val="238"/>
      <scheme val="minor"/>
    </font>
    <font>
      <b/>
      <sz val="26"/>
      <color theme="1"/>
      <name val="Calibri"/>
      <family val="2"/>
      <charset val="238"/>
      <scheme val="minor"/>
    </font>
    <font>
      <b/>
      <sz val="11"/>
      <color rgb="FF0070C0"/>
      <name val="Calibri"/>
      <family val="2"/>
      <charset val="238"/>
      <scheme val="minor"/>
    </font>
    <font>
      <b/>
      <sz val="11"/>
      <color rgb="FF00B050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b/>
      <sz val="13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3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i/>
      <sz val="12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95">
    <xf numFmtId="0" fontId="0" fillId="0" borderId="0" xfId="0"/>
    <xf numFmtId="0" fontId="4" fillId="0" borderId="0" xfId="0" applyFont="1"/>
    <xf numFmtId="0" fontId="0" fillId="0" borderId="0" xfId="0" applyFill="1"/>
    <xf numFmtId="0" fontId="5" fillId="0" borderId="0" xfId="0" applyFont="1" applyAlignment="1">
      <alignment horizontal="center"/>
    </xf>
    <xf numFmtId="0" fontId="5" fillId="2" borderId="0" xfId="0" applyFont="1" applyFill="1" applyAlignment="1">
      <alignment horizontal="center"/>
    </xf>
    <xf numFmtId="0" fontId="6" fillId="0" borderId="0" xfId="0" applyFont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12" fillId="4" borderId="9" xfId="0" applyFont="1" applyFill="1" applyBorder="1" applyAlignment="1">
      <alignment horizontal="center" vertical="center" wrapText="1"/>
    </xf>
    <xf numFmtId="0" fontId="13" fillId="3" borderId="12" xfId="0" applyFont="1" applyFill="1" applyBorder="1" applyAlignment="1">
      <alignment horizontal="center"/>
    </xf>
    <xf numFmtId="0" fontId="13" fillId="5" borderId="13" xfId="0" applyFont="1" applyFill="1" applyBorder="1"/>
    <xf numFmtId="164" fontId="0" fillId="0" borderId="0" xfId="0" applyNumberFormat="1" applyFont="1"/>
    <xf numFmtId="164" fontId="4" fillId="5" borderId="0" xfId="0" applyNumberFormat="1" applyFont="1" applyFill="1"/>
    <xf numFmtId="0" fontId="13" fillId="3" borderId="14" xfId="0" applyFont="1" applyFill="1" applyBorder="1" applyAlignment="1">
      <alignment horizontal="center"/>
    </xf>
    <xf numFmtId="0" fontId="0" fillId="0" borderId="15" xfId="0" applyFont="1" applyFill="1" applyBorder="1"/>
    <xf numFmtId="164" fontId="4" fillId="0" borderId="0" xfId="0" applyNumberFormat="1" applyFont="1"/>
    <xf numFmtId="0" fontId="13" fillId="5" borderId="15" xfId="0" applyFont="1" applyFill="1" applyBorder="1"/>
    <xf numFmtId="0" fontId="0" fillId="0" borderId="0" xfId="0" applyFont="1"/>
    <xf numFmtId="0" fontId="0" fillId="5" borderId="15" xfId="0" applyFont="1" applyFill="1" applyBorder="1"/>
    <xf numFmtId="164" fontId="14" fillId="0" borderId="0" xfId="0" applyNumberFormat="1" applyFont="1" applyFill="1"/>
    <xf numFmtId="0" fontId="3" fillId="6" borderId="15" xfId="0" applyFont="1" applyFill="1" applyBorder="1"/>
    <xf numFmtId="0" fontId="13" fillId="3" borderId="14" xfId="0" applyFont="1" applyFill="1" applyBorder="1" applyAlignment="1">
      <alignment horizontal="center" vertical="center"/>
    </xf>
    <xf numFmtId="0" fontId="0" fillId="5" borderId="15" xfId="0" applyFont="1" applyFill="1" applyBorder="1" applyAlignment="1">
      <alignment vertical="center" wrapText="1"/>
    </xf>
    <xf numFmtId="0" fontId="0" fillId="3" borderId="14" xfId="0" applyFont="1" applyFill="1" applyBorder="1" applyAlignment="1">
      <alignment horizontal="center"/>
    </xf>
    <xf numFmtId="0" fontId="2" fillId="5" borderId="17" xfId="0" applyFont="1" applyFill="1" applyBorder="1" applyAlignment="1"/>
    <xf numFmtId="0" fontId="2" fillId="5" borderId="18" xfId="0" applyFont="1" applyFill="1" applyBorder="1" applyAlignment="1"/>
    <xf numFmtId="0" fontId="9" fillId="0" borderId="0" xfId="0" applyFont="1" applyFill="1" applyBorder="1" applyAlignment="1"/>
    <xf numFmtId="164" fontId="15" fillId="0" borderId="0" xfId="0" applyNumberFormat="1" applyFont="1" applyFill="1"/>
    <xf numFmtId="0" fontId="15" fillId="0" borderId="0" xfId="0" applyFont="1"/>
    <xf numFmtId="164" fontId="15" fillId="0" borderId="0" xfId="0" applyNumberFormat="1" applyFont="1"/>
    <xf numFmtId="164" fontId="0" fillId="0" borderId="0" xfId="0" applyNumberFormat="1"/>
    <xf numFmtId="0" fontId="16" fillId="0" borderId="0" xfId="0" applyFont="1"/>
    <xf numFmtId="4" fontId="0" fillId="0" borderId="16" xfId="0" applyNumberFormat="1" applyFont="1" applyFill="1" applyBorder="1" applyAlignment="1">
      <alignment vertical="center"/>
    </xf>
    <xf numFmtId="4" fontId="0" fillId="5" borderId="16" xfId="0" applyNumberFormat="1" applyFont="1" applyFill="1" applyBorder="1" applyAlignment="1">
      <alignment vertical="center"/>
    </xf>
    <xf numFmtId="4" fontId="4" fillId="0" borderId="16" xfId="0" applyNumberFormat="1" applyFont="1" applyBorder="1" applyAlignment="1">
      <alignment vertical="center"/>
    </xf>
    <xf numFmtId="0" fontId="2" fillId="5" borderId="22" xfId="0" applyFont="1" applyFill="1" applyBorder="1" applyAlignment="1">
      <alignment vertical="center"/>
    </xf>
    <xf numFmtId="4" fontId="2" fillId="5" borderId="19" xfId="0" applyNumberFormat="1" applyFont="1" applyFill="1" applyBorder="1" applyAlignment="1">
      <alignment vertical="center"/>
    </xf>
    <xf numFmtId="0" fontId="2" fillId="0" borderId="0" xfId="0" applyFont="1" applyFill="1" applyBorder="1" applyAlignment="1"/>
    <xf numFmtId="164" fontId="2" fillId="0" borderId="0" xfId="0" applyNumberFormat="1" applyFont="1" applyFill="1" applyBorder="1"/>
    <xf numFmtId="0" fontId="15" fillId="0" borderId="0" xfId="0" applyFont="1" applyFill="1" applyBorder="1"/>
    <xf numFmtId="4" fontId="0" fillId="0" borderId="0" xfId="0" applyNumberFormat="1"/>
    <xf numFmtId="4" fontId="13" fillId="5" borderId="11" xfId="0" applyNumberFormat="1" applyFont="1" applyFill="1" applyBorder="1" applyAlignment="1">
      <alignment vertical="center"/>
    </xf>
    <xf numFmtId="4" fontId="13" fillId="5" borderId="16" xfId="0" applyNumberFormat="1" applyFont="1" applyFill="1" applyBorder="1" applyAlignment="1">
      <alignment vertical="center"/>
    </xf>
    <xf numFmtId="164" fontId="0" fillId="0" borderId="0" xfId="0" applyNumberFormat="1" applyFill="1"/>
    <xf numFmtId="0" fontId="13" fillId="5" borderId="16" xfId="0" applyFont="1" applyFill="1" applyBorder="1"/>
    <xf numFmtId="0" fontId="0" fillId="0" borderId="16" xfId="0" applyFont="1" applyFill="1" applyBorder="1"/>
    <xf numFmtId="0" fontId="0" fillId="5" borderId="16" xfId="0" applyFont="1" applyFill="1" applyBorder="1"/>
    <xf numFmtId="0" fontId="3" fillId="6" borderId="16" xfId="0" applyFont="1" applyFill="1" applyBorder="1"/>
    <xf numFmtId="4" fontId="0" fillId="0" borderId="0" xfId="0" applyNumberFormat="1" applyFont="1"/>
    <xf numFmtId="0" fontId="2" fillId="0" borderId="0" xfId="0" applyNumberFormat="1" applyFont="1" applyFill="1" applyBorder="1"/>
    <xf numFmtId="4" fontId="0" fillId="0" borderId="0" xfId="0" applyNumberFormat="1" applyFill="1"/>
    <xf numFmtId="4" fontId="13" fillId="0" borderId="16" xfId="0" applyNumberFormat="1" applyFont="1" applyFill="1" applyBorder="1" applyAlignment="1">
      <alignment vertical="center"/>
    </xf>
    <xf numFmtId="4" fontId="1" fillId="0" borderId="16" xfId="0" applyNumberFormat="1" applyFont="1" applyFill="1" applyBorder="1" applyAlignment="1">
      <alignment vertical="center"/>
    </xf>
    <xf numFmtId="4" fontId="0" fillId="0" borderId="16" xfId="0" applyNumberFormat="1" applyFont="1" applyFill="1" applyBorder="1"/>
    <xf numFmtId="4" fontId="13" fillId="0" borderId="16" xfId="0" applyNumberFormat="1" applyFont="1" applyFill="1" applyBorder="1"/>
    <xf numFmtId="4" fontId="14" fillId="0" borderId="16" xfId="0" applyNumberFormat="1" applyFont="1" applyFill="1" applyBorder="1"/>
    <xf numFmtId="4" fontId="0" fillId="5" borderId="16" xfId="0" applyNumberFormat="1" applyFont="1" applyFill="1" applyBorder="1"/>
    <xf numFmtId="4" fontId="0" fillId="5" borderId="11" xfId="0" applyNumberFormat="1" applyFont="1" applyFill="1" applyBorder="1"/>
    <xf numFmtId="4" fontId="13" fillId="5" borderId="13" xfId="0" applyNumberFormat="1" applyFont="1" applyFill="1" applyBorder="1"/>
    <xf numFmtId="4" fontId="0" fillId="0" borderId="15" xfId="0" applyNumberFormat="1" applyFont="1" applyFill="1" applyBorder="1"/>
    <xf numFmtId="4" fontId="13" fillId="5" borderId="15" xfId="0" applyNumberFormat="1" applyFont="1" applyFill="1" applyBorder="1"/>
    <xf numFmtId="4" fontId="0" fillId="5" borderId="15" xfId="0" applyNumberFormat="1" applyFont="1" applyFill="1" applyBorder="1"/>
    <xf numFmtId="4" fontId="3" fillId="6" borderId="15" xfId="0" applyNumberFormat="1" applyFont="1" applyFill="1" applyBorder="1"/>
    <xf numFmtId="4" fontId="0" fillId="5" borderId="15" xfId="0" applyNumberFormat="1" applyFont="1" applyFill="1" applyBorder="1" applyAlignment="1">
      <alignment vertical="center" wrapText="1"/>
    </xf>
    <xf numFmtId="4" fontId="2" fillId="5" borderId="18" xfId="0" applyNumberFormat="1" applyFont="1" applyFill="1" applyBorder="1" applyAlignment="1"/>
    <xf numFmtId="4" fontId="0" fillId="0" borderId="16" xfId="0" applyNumberFormat="1" applyFont="1" applyBorder="1"/>
    <xf numFmtId="4" fontId="2" fillId="5" borderId="19" xfId="0" applyNumberFormat="1" applyFont="1" applyFill="1" applyBorder="1"/>
    <xf numFmtId="0" fontId="13" fillId="3" borderId="34" xfId="0" applyFont="1" applyFill="1" applyBorder="1" applyAlignment="1">
      <alignment horizontal="center" vertical="center"/>
    </xf>
    <xf numFmtId="0" fontId="13" fillId="3" borderId="35" xfId="0" applyFont="1" applyFill="1" applyBorder="1" applyAlignment="1">
      <alignment horizontal="center" vertical="center"/>
    </xf>
    <xf numFmtId="0" fontId="0" fillId="3" borderId="35" xfId="0" applyFont="1" applyFill="1" applyBorder="1" applyAlignment="1">
      <alignment horizontal="center" vertical="center"/>
    </xf>
    <xf numFmtId="0" fontId="2" fillId="5" borderId="23" xfId="0" applyFont="1" applyFill="1" applyBorder="1" applyAlignment="1">
      <alignment vertical="center"/>
    </xf>
    <xf numFmtId="0" fontId="13" fillId="5" borderId="20" xfId="0" applyFont="1" applyFill="1" applyBorder="1" applyAlignment="1">
      <alignment vertical="center"/>
    </xf>
    <xf numFmtId="4" fontId="0" fillId="5" borderId="31" xfId="0" applyNumberFormat="1" applyFont="1" applyFill="1" applyBorder="1" applyAlignment="1">
      <alignment vertical="center"/>
    </xf>
    <xf numFmtId="0" fontId="0" fillId="0" borderId="21" xfId="0" applyFont="1" applyFill="1" applyBorder="1" applyAlignment="1">
      <alignment vertical="center"/>
    </xf>
    <xf numFmtId="0" fontId="13" fillId="5" borderId="21" xfId="0" applyFont="1" applyFill="1" applyBorder="1" applyAlignment="1">
      <alignment vertical="center"/>
    </xf>
    <xf numFmtId="0" fontId="0" fillId="5" borderId="21" xfId="0" applyFont="1" applyFill="1" applyBorder="1" applyAlignment="1">
      <alignment vertical="center"/>
    </xf>
    <xf numFmtId="0" fontId="3" fillId="6" borderId="21" xfId="0" applyFont="1" applyFill="1" applyBorder="1" applyAlignment="1">
      <alignment vertical="center"/>
    </xf>
    <xf numFmtId="0" fontId="0" fillId="5" borderId="21" xfId="0" applyFont="1" applyFill="1" applyBorder="1" applyAlignment="1">
      <alignment vertical="center" wrapText="1"/>
    </xf>
    <xf numFmtId="4" fontId="2" fillId="5" borderId="33" xfId="0" applyNumberFormat="1" applyFont="1" applyFill="1" applyBorder="1" applyAlignment="1">
      <alignment vertical="center"/>
    </xf>
    <xf numFmtId="0" fontId="0" fillId="0" borderId="0" xfId="0" applyBorder="1"/>
    <xf numFmtId="4" fontId="0" fillId="0" borderId="0" xfId="0" applyNumberFormat="1" applyFont="1" applyFill="1" applyBorder="1" applyAlignment="1">
      <alignment vertical="center"/>
    </xf>
    <xf numFmtId="0" fontId="0" fillId="0" borderId="0" xfId="0" applyFill="1" applyBorder="1"/>
    <xf numFmtId="4" fontId="13" fillId="5" borderId="16" xfId="0" applyNumberFormat="1" applyFont="1" applyFill="1" applyBorder="1"/>
    <xf numFmtId="0" fontId="2" fillId="5" borderId="22" xfId="0" applyFont="1" applyFill="1" applyBorder="1" applyAlignment="1"/>
    <xf numFmtId="0" fontId="2" fillId="5" borderId="19" xfId="0" applyFont="1" applyFill="1" applyBorder="1" applyAlignment="1"/>
    <xf numFmtId="4" fontId="2" fillId="8" borderId="19" xfId="0" applyNumberFormat="1" applyFont="1" applyFill="1" applyBorder="1"/>
    <xf numFmtId="0" fontId="13" fillId="3" borderId="36" xfId="0" applyFont="1" applyFill="1" applyBorder="1" applyAlignment="1">
      <alignment horizontal="center"/>
    </xf>
    <xf numFmtId="0" fontId="13" fillId="5" borderId="3" xfId="0" applyFont="1" applyFill="1" applyBorder="1"/>
    <xf numFmtId="4" fontId="0" fillId="5" borderId="3" xfId="0" applyNumberFormat="1" applyFont="1" applyFill="1" applyBorder="1"/>
    <xf numFmtId="0" fontId="13" fillId="3" borderId="21" xfId="0" applyFont="1" applyFill="1" applyBorder="1" applyAlignment="1">
      <alignment horizontal="center"/>
    </xf>
    <xf numFmtId="0" fontId="0" fillId="3" borderId="38" xfId="0" applyFont="1" applyFill="1" applyBorder="1" applyAlignment="1">
      <alignment horizontal="center"/>
    </xf>
    <xf numFmtId="0" fontId="0" fillId="0" borderId="9" xfId="0" applyFont="1" applyFill="1" applyBorder="1"/>
    <xf numFmtId="4" fontId="13" fillId="0" borderId="9" xfId="0" applyNumberFormat="1" applyFont="1" applyFill="1" applyBorder="1"/>
    <xf numFmtId="4" fontId="4" fillId="0" borderId="0" xfId="0" applyNumberFormat="1" applyFont="1"/>
    <xf numFmtId="3" fontId="13" fillId="5" borderId="3" xfId="0" applyNumberFormat="1" applyFont="1" applyFill="1" applyBorder="1"/>
    <xf numFmtId="3" fontId="0" fillId="0" borderId="16" xfId="0" applyNumberFormat="1" applyFont="1" applyFill="1" applyBorder="1"/>
    <xf numFmtId="3" fontId="13" fillId="5" borderId="16" xfId="0" applyNumberFormat="1" applyFont="1" applyFill="1" applyBorder="1"/>
    <xf numFmtId="3" fontId="0" fillId="5" borderId="16" xfId="0" applyNumberFormat="1" applyFont="1" applyFill="1" applyBorder="1"/>
    <xf numFmtId="3" fontId="3" fillId="6" borderId="16" xfId="0" applyNumberFormat="1" applyFont="1" applyFill="1" applyBorder="1"/>
    <xf numFmtId="3" fontId="0" fillId="0" borderId="9" xfId="0" applyNumberFormat="1" applyFont="1" applyFill="1" applyBorder="1"/>
    <xf numFmtId="3" fontId="2" fillId="5" borderId="19" xfId="0" applyNumberFormat="1" applyFont="1" applyFill="1" applyBorder="1" applyAlignment="1"/>
    <xf numFmtId="3" fontId="2" fillId="0" borderId="0" xfId="0" applyNumberFormat="1" applyFont="1" applyFill="1" applyBorder="1" applyAlignment="1"/>
    <xf numFmtId="3" fontId="0" fillId="5" borderId="3" xfId="0" applyNumberFormat="1" applyFont="1" applyFill="1" applyBorder="1"/>
    <xf numFmtId="3" fontId="13" fillId="0" borderId="16" xfId="0" applyNumberFormat="1" applyFont="1" applyFill="1" applyBorder="1"/>
    <xf numFmtId="3" fontId="14" fillId="0" borderId="16" xfId="0" applyNumberFormat="1" applyFont="1" applyFill="1" applyBorder="1"/>
    <xf numFmtId="3" fontId="2" fillId="8" borderId="19" xfId="0" applyNumberFormat="1" applyFont="1" applyFill="1" applyBorder="1"/>
    <xf numFmtId="3" fontId="0" fillId="5" borderId="37" xfId="0" applyNumberFormat="1" applyFont="1" applyFill="1" applyBorder="1"/>
    <xf numFmtId="3" fontId="0" fillId="5" borderId="32" xfId="0" applyNumberFormat="1" applyFont="1" applyFill="1" applyBorder="1"/>
    <xf numFmtId="3" fontId="0" fillId="5" borderId="30" xfId="0" applyNumberFormat="1" applyFont="1" applyFill="1" applyBorder="1"/>
    <xf numFmtId="3" fontId="0" fillId="5" borderId="33" xfId="0" applyNumberFormat="1" applyFont="1" applyFill="1" applyBorder="1"/>
    <xf numFmtId="0" fontId="21" fillId="0" borderId="0" xfId="0" applyFont="1"/>
    <xf numFmtId="3" fontId="0" fillId="5" borderId="11" xfId="0" applyNumberFormat="1" applyFont="1" applyFill="1" applyBorder="1"/>
    <xf numFmtId="3" fontId="0" fillId="5" borderId="31" xfId="0" applyNumberFormat="1" applyFont="1" applyFill="1" applyBorder="1"/>
    <xf numFmtId="3" fontId="0" fillId="0" borderId="16" xfId="0" applyNumberFormat="1" applyFont="1" applyBorder="1"/>
    <xf numFmtId="3" fontId="0" fillId="0" borderId="32" xfId="0" applyNumberFormat="1" applyFont="1" applyBorder="1"/>
    <xf numFmtId="3" fontId="0" fillId="0" borderId="32" xfId="0" applyNumberFormat="1" applyFont="1" applyFill="1" applyBorder="1"/>
    <xf numFmtId="0" fontId="6" fillId="0" borderId="0" xfId="0" applyFont="1" applyAlignment="1"/>
    <xf numFmtId="165" fontId="0" fillId="5" borderId="11" xfId="0" applyNumberFormat="1" applyFont="1" applyFill="1" applyBorder="1"/>
    <xf numFmtId="165" fontId="0" fillId="0" borderId="16" xfId="0" applyNumberFormat="1" applyFont="1" applyBorder="1"/>
    <xf numFmtId="165" fontId="0" fillId="5" borderId="16" xfId="0" applyNumberFormat="1" applyFont="1" applyFill="1" applyBorder="1"/>
    <xf numFmtId="165" fontId="0" fillId="0" borderId="16" xfId="0" applyNumberFormat="1" applyFont="1" applyFill="1" applyBorder="1"/>
    <xf numFmtId="165" fontId="0" fillId="5" borderId="16" xfId="0" applyNumberFormat="1" applyFont="1" applyFill="1" applyBorder="1" applyAlignment="1">
      <alignment vertical="center"/>
    </xf>
    <xf numFmtId="165" fontId="2" fillId="5" borderId="19" xfId="0" applyNumberFormat="1" applyFont="1" applyFill="1" applyBorder="1"/>
    <xf numFmtId="4" fontId="0" fillId="5" borderId="32" xfId="0" applyNumberFormat="1" applyFont="1" applyFill="1" applyBorder="1"/>
    <xf numFmtId="4" fontId="0" fillId="0" borderId="32" xfId="0" applyNumberFormat="1" applyFont="1" applyFill="1" applyBorder="1"/>
    <xf numFmtId="4" fontId="0" fillId="9" borderId="11" xfId="0" applyNumberFormat="1" applyFont="1" applyFill="1" applyBorder="1"/>
    <xf numFmtId="4" fontId="0" fillId="9" borderId="16" xfId="0" applyNumberFormat="1" applyFont="1" applyFill="1" applyBorder="1"/>
    <xf numFmtId="4" fontId="0" fillId="9" borderId="16" xfId="0" applyNumberFormat="1" applyFont="1" applyFill="1" applyBorder="1" applyAlignment="1">
      <alignment vertical="center"/>
    </xf>
    <xf numFmtId="4" fontId="2" fillId="9" borderId="19" xfId="0" applyNumberFormat="1" applyFont="1" applyFill="1" applyBorder="1"/>
    <xf numFmtId="4" fontId="13" fillId="9" borderId="11" xfId="0" applyNumberFormat="1" applyFont="1" applyFill="1" applyBorder="1" applyAlignment="1">
      <alignment vertical="center"/>
    </xf>
    <xf numFmtId="4" fontId="13" fillId="9" borderId="16" xfId="0" applyNumberFormat="1" applyFont="1" applyFill="1" applyBorder="1" applyAlignment="1">
      <alignment vertical="center"/>
    </xf>
    <xf numFmtId="4" fontId="4" fillId="9" borderId="16" xfId="0" applyNumberFormat="1" applyFont="1" applyFill="1" applyBorder="1" applyAlignment="1">
      <alignment vertical="center"/>
    </xf>
    <xf numFmtId="4" fontId="2" fillId="9" borderId="19" xfId="0" applyNumberFormat="1" applyFont="1" applyFill="1" applyBorder="1" applyAlignment="1">
      <alignment vertical="center"/>
    </xf>
    <xf numFmtId="4" fontId="0" fillId="9" borderId="3" xfId="0" applyNumberFormat="1" applyFont="1" applyFill="1" applyBorder="1"/>
    <xf numFmtId="4" fontId="13" fillId="9" borderId="16" xfId="0" applyNumberFormat="1" applyFont="1" applyFill="1" applyBorder="1"/>
    <xf numFmtId="4" fontId="1" fillId="9" borderId="16" xfId="0" applyNumberFormat="1" applyFont="1" applyFill="1" applyBorder="1"/>
    <xf numFmtId="4" fontId="4" fillId="9" borderId="16" xfId="0" applyNumberFormat="1" applyFont="1" applyFill="1" applyBorder="1"/>
    <xf numFmtId="4" fontId="13" fillId="9" borderId="9" xfId="0" applyNumberFormat="1" applyFont="1" applyFill="1" applyBorder="1"/>
    <xf numFmtId="164" fontId="13" fillId="0" borderId="0" xfId="0" applyNumberFormat="1" applyFont="1" applyBorder="1"/>
    <xf numFmtId="164" fontId="0" fillId="0" borderId="0" xfId="0" applyNumberFormat="1" applyFont="1" applyBorder="1"/>
    <xf numFmtId="164" fontId="0" fillId="0" borderId="0" xfId="0" applyNumberFormat="1" applyBorder="1"/>
    <xf numFmtId="3" fontId="1" fillId="0" borderId="32" xfId="0" applyNumberFormat="1" applyFont="1" applyFill="1" applyBorder="1"/>
    <xf numFmtId="3" fontId="1" fillId="0" borderId="32" xfId="0" applyNumberFormat="1" applyFont="1" applyBorder="1"/>
    <xf numFmtId="4" fontId="1" fillId="7" borderId="31" xfId="0" applyNumberFormat="1" applyFont="1" applyFill="1" applyBorder="1" applyAlignment="1">
      <alignment vertical="center"/>
    </xf>
    <xf numFmtId="4" fontId="1" fillId="5" borderId="31" xfId="0" applyNumberFormat="1" applyFont="1" applyFill="1" applyBorder="1" applyAlignment="1">
      <alignment vertical="center"/>
    </xf>
    <xf numFmtId="3" fontId="1" fillId="5" borderId="32" xfId="0" applyNumberFormat="1" applyFont="1" applyFill="1" applyBorder="1"/>
    <xf numFmtId="4" fontId="0" fillId="4" borderId="16" xfId="0" applyNumberFormat="1" applyFont="1" applyFill="1" applyBorder="1"/>
    <xf numFmtId="4" fontId="0" fillId="4" borderId="0" xfId="0" applyNumberFormat="1" applyFill="1"/>
    <xf numFmtId="4" fontId="0" fillId="10" borderId="16" xfId="0" applyNumberFormat="1" applyFont="1" applyFill="1" applyBorder="1"/>
    <xf numFmtId="4" fontId="0" fillId="10" borderId="0" xfId="0" applyNumberFormat="1" applyFill="1"/>
    <xf numFmtId="164" fontId="13" fillId="0" borderId="16" xfId="0" applyNumberFormat="1" applyFont="1" applyBorder="1"/>
    <xf numFmtId="164" fontId="0" fillId="0" borderId="16" xfId="0" applyNumberFormat="1" applyFont="1" applyBorder="1"/>
    <xf numFmtId="0" fontId="2" fillId="0" borderId="0" xfId="0" applyFont="1" applyBorder="1"/>
    <xf numFmtId="4" fontId="2" fillId="0" borderId="0" xfId="0" applyNumberFormat="1" applyFont="1" applyBorder="1"/>
    <xf numFmtId="4" fontId="0" fillId="0" borderId="0" xfId="0" applyNumberFormat="1" applyBorder="1"/>
    <xf numFmtId="0" fontId="9" fillId="3" borderId="1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8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/>
    </xf>
    <xf numFmtId="0" fontId="9" fillId="4" borderId="2" xfId="0" applyFont="1" applyFill="1" applyBorder="1" applyAlignment="1">
      <alignment horizontal="center"/>
    </xf>
    <xf numFmtId="0" fontId="11" fillId="3" borderId="6" xfId="0" applyNumberFormat="1" applyFont="1" applyFill="1" applyBorder="1" applyAlignment="1">
      <alignment horizontal="center" vertical="center" wrapText="1"/>
    </xf>
    <xf numFmtId="0" fontId="11" fillId="3" borderId="11" xfId="0" applyNumberFormat="1" applyFont="1" applyFill="1" applyBorder="1" applyAlignment="1">
      <alignment horizontal="center" vertical="center" wrapText="1"/>
    </xf>
    <xf numFmtId="0" fontId="10" fillId="3" borderId="4" xfId="0" applyNumberFormat="1" applyFont="1" applyFill="1" applyBorder="1" applyAlignment="1">
      <alignment horizontal="center" vertical="center" wrapText="1"/>
    </xf>
    <xf numFmtId="0" fontId="10" fillId="3" borderId="10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/>
    </xf>
    <xf numFmtId="0" fontId="9" fillId="3" borderId="10" xfId="0" applyFont="1" applyFill="1" applyBorder="1" applyAlignment="1">
      <alignment horizontal="center" vertical="center"/>
    </xf>
    <xf numFmtId="0" fontId="9" fillId="3" borderId="43" xfId="0" applyFont="1" applyFill="1" applyBorder="1" applyAlignment="1">
      <alignment horizontal="center" vertical="center" wrapText="1"/>
    </xf>
    <xf numFmtId="0" fontId="9" fillId="3" borderId="44" xfId="0" applyFont="1" applyFill="1" applyBorder="1" applyAlignment="1">
      <alignment horizontal="center" vertical="center" wrapText="1"/>
    </xf>
    <xf numFmtId="0" fontId="10" fillId="3" borderId="3" xfId="0" applyNumberFormat="1" applyFont="1" applyFill="1" applyBorder="1" applyAlignment="1">
      <alignment horizontal="center" vertical="center" wrapText="1"/>
    </xf>
    <xf numFmtId="0" fontId="10" fillId="3" borderId="9" xfId="0" applyNumberFormat="1" applyFont="1" applyFill="1" applyBorder="1" applyAlignment="1">
      <alignment horizontal="center" vertical="center" wrapText="1"/>
    </xf>
    <xf numFmtId="0" fontId="12" fillId="4" borderId="39" xfId="0" applyFont="1" applyFill="1" applyBorder="1" applyAlignment="1">
      <alignment horizontal="center" vertical="center" wrapText="1"/>
    </xf>
    <xf numFmtId="0" fontId="12" fillId="4" borderId="40" xfId="0" applyFont="1" applyFill="1" applyBorder="1" applyAlignment="1">
      <alignment horizontal="center" vertical="center" wrapText="1"/>
    </xf>
    <xf numFmtId="0" fontId="9" fillId="3" borderId="41" xfId="0" applyFont="1" applyFill="1" applyBorder="1" applyAlignment="1">
      <alignment horizontal="center" vertical="center" wrapText="1"/>
    </xf>
    <xf numFmtId="0" fontId="9" fillId="3" borderId="42" xfId="0" applyFont="1" applyFill="1" applyBorder="1" applyAlignment="1">
      <alignment horizontal="center" vertical="center" wrapText="1"/>
    </xf>
    <xf numFmtId="0" fontId="9" fillId="3" borderId="24" xfId="0" applyFont="1" applyFill="1" applyBorder="1" applyAlignment="1">
      <alignment horizontal="center" vertical="center"/>
    </xf>
    <xf numFmtId="0" fontId="9" fillId="3" borderId="25" xfId="0" applyFont="1" applyFill="1" applyBorder="1" applyAlignment="1">
      <alignment horizontal="center" vertical="center"/>
    </xf>
    <xf numFmtId="0" fontId="9" fillId="3" borderId="26" xfId="0" applyFont="1" applyFill="1" applyBorder="1" applyAlignment="1">
      <alignment horizontal="center" vertical="center"/>
    </xf>
    <xf numFmtId="0" fontId="9" fillId="3" borderId="27" xfId="0" applyFont="1" applyFill="1" applyBorder="1" applyAlignment="1">
      <alignment horizontal="center" vertical="center"/>
    </xf>
    <xf numFmtId="0" fontId="10" fillId="3" borderId="26" xfId="0" applyNumberFormat="1" applyFont="1" applyFill="1" applyBorder="1" applyAlignment="1">
      <alignment horizontal="center" vertical="center" wrapText="1"/>
    </xf>
    <xf numFmtId="0" fontId="10" fillId="3" borderId="27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 wrapText="1"/>
    </xf>
    <xf numFmtId="0" fontId="10" fillId="3" borderId="28" xfId="0" applyNumberFormat="1" applyFont="1" applyFill="1" applyBorder="1" applyAlignment="1">
      <alignment horizontal="center" vertical="center" wrapText="1"/>
    </xf>
    <xf numFmtId="0" fontId="10" fillId="3" borderId="29" xfId="0" applyNumberFormat="1" applyFont="1" applyFill="1" applyBorder="1" applyAlignment="1">
      <alignment horizontal="center" vertical="center" wrapText="1"/>
    </xf>
    <xf numFmtId="0" fontId="10" fillId="4" borderId="28" xfId="0" applyNumberFormat="1" applyFont="1" applyFill="1" applyBorder="1" applyAlignment="1">
      <alignment horizontal="center" vertical="center" wrapText="1"/>
    </xf>
    <xf numFmtId="0" fontId="10" fillId="4" borderId="29" xfId="0" applyNumberFormat="1" applyFont="1" applyFill="1" applyBorder="1" applyAlignment="1">
      <alignment horizontal="center" vertical="center" wrapText="1"/>
    </xf>
    <xf numFmtId="0" fontId="10" fillId="4" borderId="3" xfId="0" applyNumberFormat="1" applyFont="1" applyFill="1" applyBorder="1" applyAlignment="1">
      <alignment horizontal="center" vertical="center" wrapText="1"/>
    </xf>
    <xf numFmtId="0" fontId="10" fillId="4" borderId="9" xfId="0" applyNumberFormat="1" applyFont="1" applyFill="1" applyBorder="1" applyAlignment="1">
      <alignment horizontal="center" vertical="center" wrapText="1"/>
    </xf>
    <xf numFmtId="0" fontId="10" fillId="4" borderId="37" xfId="0" applyNumberFormat="1" applyFont="1" applyFill="1" applyBorder="1" applyAlignment="1">
      <alignment horizontal="center" vertical="center" wrapText="1"/>
    </xf>
    <xf numFmtId="0" fontId="10" fillId="4" borderId="30" xfId="0" applyNumberFormat="1" applyFont="1" applyFill="1" applyBorder="1" applyAlignment="1">
      <alignment horizontal="center" vertical="center" wrapText="1"/>
    </xf>
    <xf numFmtId="0" fontId="9" fillId="3" borderId="36" xfId="0" applyFont="1" applyFill="1" applyBorder="1" applyAlignment="1">
      <alignment horizontal="center" vertical="center"/>
    </xf>
    <xf numFmtId="0" fontId="9" fillId="3" borderId="38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3" borderId="9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99FF"/>
      <color rgb="FF33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56"/>
  <sheetViews>
    <sheetView topLeftCell="D1" zoomScale="87" zoomScaleNormal="87" workbookViewId="0">
      <selection activeCell="D1" sqref="D1"/>
    </sheetView>
  </sheetViews>
  <sheetFormatPr defaultRowHeight="15" x14ac:dyDescent="0.25"/>
  <cols>
    <col min="1" max="1" width="14.42578125" customWidth="1"/>
    <col min="2" max="3" width="37.5703125" customWidth="1"/>
    <col min="4" max="4" width="29.7109375" customWidth="1"/>
    <col min="5" max="6" width="23.28515625" customWidth="1"/>
    <col min="7" max="7" width="24" customWidth="1"/>
    <col min="8" max="9" width="24.85546875" customWidth="1"/>
    <col min="10" max="10" width="16.140625" customWidth="1"/>
    <col min="11" max="11" width="20.42578125" hidden="1" customWidth="1"/>
    <col min="12" max="12" width="11.28515625" bestFit="1" customWidth="1"/>
  </cols>
  <sheetData>
    <row r="1" spans="1:12" x14ac:dyDescent="0.25">
      <c r="A1" t="s">
        <v>63</v>
      </c>
      <c r="D1" t="s">
        <v>83</v>
      </c>
    </row>
    <row r="2" spans="1:12" ht="34.5" thickBot="1" x14ac:dyDescent="0.55000000000000004">
      <c r="A2" s="5" t="s">
        <v>59</v>
      </c>
      <c r="B2" s="5">
        <v>2019</v>
      </c>
      <c r="C2" s="5"/>
      <c r="D2" s="5"/>
      <c r="E2" s="2"/>
      <c r="F2" s="2"/>
      <c r="G2" s="6"/>
      <c r="H2" s="8"/>
      <c r="I2" s="6"/>
      <c r="J2" s="2"/>
      <c r="K2" s="2"/>
      <c r="L2" s="2"/>
    </row>
    <row r="3" spans="1:12" ht="15" customHeight="1" x14ac:dyDescent="0.3">
      <c r="A3" s="156" t="s">
        <v>0</v>
      </c>
      <c r="B3" s="158" t="s">
        <v>1</v>
      </c>
      <c r="C3" s="166" t="s">
        <v>72</v>
      </c>
      <c r="D3" s="166" t="s">
        <v>73</v>
      </c>
      <c r="E3" s="164" t="s">
        <v>74</v>
      </c>
      <c r="F3" s="164" t="s">
        <v>60</v>
      </c>
      <c r="G3" s="160" t="s">
        <v>75</v>
      </c>
      <c r="H3" s="161"/>
      <c r="I3" s="168" t="s">
        <v>76</v>
      </c>
      <c r="K3" s="162" t="s">
        <v>3</v>
      </c>
    </row>
    <row r="4" spans="1:12" ht="135.75" customHeight="1" thickBot="1" x14ac:dyDescent="0.3">
      <c r="A4" s="157"/>
      <c r="B4" s="159"/>
      <c r="C4" s="167"/>
      <c r="D4" s="167"/>
      <c r="E4" s="165"/>
      <c r="F4" s="165"/>
      <c r="G4" s="9" t="s">
        <v>51</v>
      </c>
      <c r="H4" s="9" t="s">
        <v>53</v>
      </c>
      <c r="I4" s="169"/>
      <c r="K4" s="163" t="s">
        <v>5</v>
      </c>
    </row>
    <row r="5" spans="1:12" s="1" customFormat="1" ht="15" customHeight="1" x14ac:dyDescent="0.25">
      <c r="A5" s="10">
        <v>3110</v>
      </c>
      <c r="B5" s="11" t="s">
        <v>6</v>
      </c>
      <c r="C5" s="11"/>
      <c r="D5" s="59">
        <v>0</v>
      </c>
      <c r="E5" s="58">
        <v>0</v>
      </c>
      <c r="F5" s="58"/>
      <c r="G5" s="126">
        <v>0</v>
      </c>
      <c r="H5" s="126">
        <v>0</v>
      </c>
      <c r="I5" s="118">
        <f>D5+E5-G5</f>
        <v>0</v>
      </c>
      <c r="J5" s="12"/>
      <c r="K5" s="13" t="e">
        <f>IF(I5&gt;0,#REF!+#REF!+I5-#REF!,#REF!+#REF!-#REF!)</f>
        <v>#REF!</v>
      </c>
    </row>
    <row r="6" spans="1:12" s="1" customFormat="1" ht="15" customHeight="1" x14ac:dyDescent="0.25">
      <c r="A6" s="14">
        <v>3111</v>
      </c>
      <c r="B6" s="15" t="s">
        <v>7</v>
      </c>
      <c r="C6" s="15">
        <v>983100003</v>
      </c>
      <c r="D6" s="60">
        <v>182917</v>
      </c>
      <c r="E6" s="66">
        <v>28695</v>
      </c>
      <c r="F6" s="66"/>
      <c r="G6" s="127">
        <v>0</v>
      </c>
      <c r="H6" s="127">
        <v>0</v>
      </c>
      <c r="I6" s="119">
        <f t="shared" ref="I6:I50" si="0">D6+E6-G6</f>
        <v>211612</v>
      </c>
      <c r="J6" s="12"/>
      <c r="K6" s="16" t="e">
        <f>IF(I6&gt;0,#REF!+#REF!+I6-#REF!,#REF!+#REF!-#REF!)</f>
        <v>#REF!</v>
      </c>
    </row>
    <row r="7" spans="1:12" s="1" customFormat="1" ht="15" customHeight="1" x14ac:dyDescent="0.25">
      <c r="A7" s="14">
        <v>3112</v>
      </c>
      <c r="B7" s="15" t="s">
        <v>8</v>
      </c>
      <c r="C7" s="15">
        <v>983100004</v>
      </c>
      <c r="D7" s="60">
        <v>68350</v>
      </c>
      <c r="E7" s="66">
        <v>7655</v>
      </c>
      <c r="F7" s="66"/>
      <c r="G7" s="127">
        <v>0</v>
      </c>
      <c r="H7" s="127">
        <v>0</v>
      </c>
      <c r="I7" s="119">
        <f t="shared" si="0"/>
        <v>76005</v>
      </c>
      <c r="J7" s="12"/>
      <c r="K7" s="16" t="e">
        <f>IF(I7&gt;0,#REF!+#REF!+I7-#REF!,#REF!+#REF!-#REF!)</f>
        <v>#REF!</v>
      </c>
    </row>
    <row r="8" spans="1:12" s="1" customFormat="1" ht="15" customHeight="1" x14ac:dyDescent="0.25">
      <c r="A8" s="14">
        <v>3113</v>
      </c>
      <c r="B8" s="15" t="s">
        <v>9</v>
      </c>
      <c r="C8" s="15">
        <v>983100005</v>
      </c>
      <c r="D8" s="60">
        <v>461</v>
      </c>
      <c r="E8" s="66">
        <v>15726</v>
      </c>
      <c r="F8" s="54"/>
      <c r="G8" s="127">
        <v>68836.899999999994</v>
      </c>
      <c r="H8" s="127">
        <v>0</v>
      </c>
      <c r="I8" s="119">
        <f t="shared" si="0"/>
        <v>-52649.899999999994</v>
      </c>
      <c r="J8" s="12"/>
      <c r="K8" s="16" t="e">
        <f>IF(I8&gt;0,#REF!+#REF!+I8-#REF!,#REF!+#REF!-#REF!)</f>
        <v>#REF!</v>
      </c>
    </row>
    <row r="9" spans="1:12" s="1" customFormat="1" ht="15" customHeight="1" x14ac:dyDescent="0.25">
      <c r="A9" s="14">
        <v>3120</v>
      </c>
      <c r="B9" s="17" t="s">
        <v>10</v>
      </c>
      <c r="C9" s="19"/>
      <c r="D9" s="61">
        <v>0</v>
      </c>
      <c r="E9" s="57">
        <v>0</v>
      </c>
      <c r="F9" s="57"/>
      <c r="G9" s="127">
        <v>0</v>
      </c>
      <c r="H9" s="127">
        <v>0</v>
      </c>
      <c r="I9" s="120">
        <f t="shared" si="0"/>
        <v>0</v>
      </c>
      <c r="J9" s="12"/>
      <c r="K9" s="13" t="e">
        <f>IF(I9&gt;0,#REF!+#REF!+I9-#REF!,#REF!+#REF!-#REF!)</f>
        <v>#REF!</v>
      </c>
    </row>
    <row r="10" spans="1:12" s="1" customFormat="1" ht="15" customHeight="1" x14ac:dyDescent="0.25">
      <c r="A10" s="14">
        <v>3122</v>
      </c>
      <c r="B10" s="15" t="s">
        <v>11</v>
      </c>
      <c r="C10" s="15">
        <v>983100006</v>
      </c>
      <c r="D10" s="60">
        <v>97860.229999999981</v>
      </c>
      <c r="E10" s="66">
        <v>130290</v>
      </c>
      <c r="F10" s="66"/>
      <c r="G10" s="127">
        <v>0</v>
      </c>
      <c r="H10" s="127">
        <v>1334706.1200000003</v>
      </c>
      <c r="I10" s="119">
        <f t="shared" si="0"/>
        <v>228150.22999999998</v>
      </c>
      <c r="J10" s="12"/>
      <c r="K10" s="16" t="e">
        <f>IF(I10&gt;0,#REF!+#REF!+I10-#REF!,#REF!+#REF!-#REF!)</f>
        <v>#REF!</v>
      </c>
    </row>
    <row r="11" spans="1:12" s="1" customFormat="1" ht="15" customHeight="1" x14ac:dyDescent="0.25">
      <c r="A11" s="14">
        <v>3123</v>
      </c>
      <c r="B11" s="15" t="s">
        <v>12</v>
      </c>
      <c r="C11" s="15">
        <v>983100007</v>
      </c>
      <c r="D11" s="60">
        <v>670154.2899999998</v>
      </c>
      <c r="E11" s="66">
        <v>610736</v>
      </c>
      <c r="F11" s="54"/>
      <c r="G11" s="127">
        <v>1268795.8</v>
      </c>
      <c r="H11" s="127">
        <v>2365176.7600000007</v>
      </c>
      <c r="I11" s="121">
        <f t="shared" si="0"/>
        <v>12094.489999999758</v>
      </c>
      <c r="J11" s="12"/>
      <c r="K11" s="16" t="e">
        <f>IF(I11&gt;0,#REF!+#REF!+I11-#REF!,#REF!+#REF!-#REF!)</f>
        <v>#REF!</v>
      </c>
    </row>
    <row r="12" spans="1:12" s="1" customFormat="1" ht="15" customHeight="1" x14ac:dyDescent="0.25">
      <c r="A12" s="14">
        <v>3125</v>
      </c>
      <c r="B12" s="15" t="s">
        <v>13</v>
      </c>
      <c r="C12" s="15">
        <v>983100008</v>
      </c>
      <c r="D12" s="60">
        <v>185316.16</v>
      </c>
      <c r="E12" s="66">
        <v>15697</v>
      </c>
      <c r="F12" s="66"/>
      <c r="G12" s="127">
        <v>0</v>
      </c>
      <c r="H12" s="127">
        <v>0</v>
      </c>
      <c r="I12" s="121">
        <f t="shared" si="0"/>
        <v>201013.16</v>
      </c>
      <c r="J12" s="12"/>
      <c r="K12" s="16" t="e">
        <f>IF(I12&gt;0,#REF!+#REF!+I12-#REF!,#REF!+#REF!-#REF!)</f>
        <v>#REF!</v>
      </c>
    </row>
    <row r="13" spans="1:12" s="1" customFormat="1" ht="15" customHeight="1" x14ac:dyDescent="0.25">
      <c r="A13" s="14">
        <v>3127</v>
      </c>
      <c r="B13" s="15" t="s">
        <v>14</v>
      </c>
      <c r="C13" s="15">
        <v>983100009</v>
      </c>
      <c r="D13" s="60">
        <v>121585.13</v>
      </c>
      <c r="E13" s="66">
        <v>31288</v>
      </c>
      <c r="F13" s="66"/>
      <c r="G13" s="127">
        <v>0</v>
      </c>
      <c r="H13" s="127">
        <v>40407.699999999997</v>
      </c>
      <c r="I13" s="119">
        <f t="shared" si="0"/>
        <v>152873.13</v>
      </c>
      <c r="J13" s="12"/>
      <c r="K13" s="16" t="e">
        <f>IF(I13&gt;0,#REF!+#REF!+I13-#REF!,#REF!+#REF!-#REF!)</f>
        <v>#REF!</v>
      </c>
    </row>
    <row r="14" spans="1:12" s="1" customFormat="1" ht="15" customHeight="1" x14ac:dyDescent="0.25">
      <c r="A14" s="14">
        <v>3130</v>
      </c>
      <c r="B14" s="17" t="s">
        <v>15</v>
      </c>
      <c r="C14" s="19"/>
      <c r="D14" s="61">
        <v>0</v>
      </c>
      <c r="E14" s="57">
        <v>0</v>
      </c>
      <c r="F14" s="57"/>
      <c r="G14" s="127">
        <v>0</v>
      </c>
      <c r="H14" s="127">
        <v>0</v>
      </c>
      <c r="I14" s="120">
        <f t="shared" si="0"/>
        <v>0</v>
      </c>
      <c r="J14" s="12"/>
      <c r="K14" s="13" t="e">
        <f>IF(I14&gt;0,#REF!+#REF!+I14-#REF!,#REF!+#REF!-#REF!)</f>
        <v>#REF!</v>
      </c>
    </row>
    <row r="15" spans="1:12" s="1" customFormat="1" ht="15" customHeight="1" x14ac:dyDescent="0.25">
      <c r="A15" s="14">
        <v>3131</v>
      </c>
      <c r="B15" s="15" t="s">
        <v>16</v>
      </c>
      <c r="C15" s="15">
        <v>9831000010</v>
      </c>
      <c r="D15" s="60">
        <v>1283595.2</v>
      </c>
      <c r="E15" s="54">
        <v>166581.70000000001</v>
      </c>
      <c r="F15" s="54"/>
      <c r="G15" s="127">
        <v>66404.800000000003</v>
      </c>
      <c r="H15" s="127">
        <v>0</v>
      </c>
      <c r="I15" s="119">
        <f t="shared" si="0"/>
        <v>1383772.0999999999</v>
      </c>
      <c r="J15" s="12"/>
      <c r="K15" s="16" t="e">
        <f>IF(I15&gt;0,#REF!+#REF!+I15-#REF!,#REF!+#REF!-#REF!)</f>
        <v>#REF!</v>
      </c>
    </row>
    <row r="16" spans="1:12" s="1" customFormat="1" ht="15" customHeight="1" x14ac:dyDescent="0.25">
      <c r="A16" s="14">
        <v>3132</v>
      </c>
      <c r="B16" s="15" t="s">
        <v>17</v>
      </c>
      <c r="C16" s="15">
        <v>9831000011</v>
      </c>
      <c r="D16" s="60">
        <v>2745610.23</v>
      </c>
      <c r="E16" s="66">
        <v>687338</v>
      </c>
      <c r="F16" s="54"/>
      <c r="G16" s="127">
        <v>723855.12</v>
      </c>
      <c r="H16" s="127">
        <v>1184112.6000000001</v>
      </c>
      <c r="I16" s="119">
        <f t="shared" si="0"/>
        <v>2709093.11</v>
      </c>
      <c r="J16" s="12"/>
      <c r="K16" s="16" t="e">
        <f>IF(I16&gt;0,#REF!+#REF!+I16-#REF!,#REF!+#REF!-#REF!)</f>
        <v>#REF!</v>
      </c>
    </row>
    <row r="17" spans="1:11" s="1" customFormat="1" ht="15" customHeight="1" x14ac:dyDescent="0.25">
      <c r="A17" s="14">
        <v>3133</v>
      </c>
      <c r="B17" s="15" t="s">
        <v>18</v>
      </c>
      <c r="C17" s="15">
        <v>9831000012</v>
      </c>
      <c r="D17" s="60">
        <v>513488.19</v>
      </c>
      <c r="E17" s="66">
        <v>137562</v>
      </c>
      <c r="F17" s="66"/>
      <c r="G17" s="127">
        <v>712700.74</v>
      </c>
      <c r="H17" s="127">
        <v>1401454.8</v>
      </c>
      <c r="I17" s="119">
        <f t="shared" si="0"/>
        <v>-61650.550000000047</v>
      </c>
      <c r="J17" s="12"/>
      <c r="K17" s="16" t="e">
        <f>IF(I17&gt;0,#REF!+#REF!+I17-#REF!,#REF!+#REF!-#REF!)</f>
        <v>#REF!</v>
      </c>
    </row>
    <row r="18" spans="1:11" s="1" customFormat="1" ht="15" customHeight="1" x14ac:dyDescent="0.25">
      <c r="A18" s="14">
        <v>3134</v>
      </c>
      <c r="B18" s="15" t="s">
        <v>19</v>
      </c>
      <c r="C18" s="15">
        <v>9831000013</v>
      </c>
      <c r="D18" s="60">
        <v>-1355999.5899999996</v>
      </c>
      <c r="E18" s="66">
        <v>581605</v>
      </c>
      <c r="F18" s="66"/>
      <c r="G18" s="127">
        <v>0</v>
      </c>
      <c r="H18" s="127">
        <v>0</v>
      </c>
      <c r="I18" s="121">
        <f t="shared" si="0"/>
        <v>-774394.58999999962</v>
      </c>
      <c r="J18" s="12"/>
      <c r="K18" s="16" t="e">
        <f>IF(I18&gt;0,#REF!+#REF!+I18-#REF!,#REF!+#REF!-#REF!)</f>
        <v>#REF!</v>
      </c>
    </row>
    <row r="19" spans="1:11" s="1" customFormat="1" ht="15" customHeight="1" x14ac:dyDescent="0.25">
      <c r="A19" s="14">
        <v>3135</v>
      </c>
      <c r="B19" s="15" t="s">
        <v>20</v>
      </c>
      <c r="C19" s="15">
        <v>9831000014</v>
      </c>
      <c r="D19" s="60">
        <v>515679.74000000005</v>
      </c>
      <c r="E19" s="66">
        <v>237303</v>
      </c>
      <c r="F19" s="66"/>
      <c r="G19" s="127">
        <v>0</v>
      </c>
      <c r="H19" s="127">
        <v>205422.06</v>
      </c>
      <c r="I19" s="121">
        <f t="shared" si="0"/>
        <v>752982.74</v>
      </c>
      <c r="J19" s="12"/>
      <c r="K19" s="16" t="e">
        <f>IF(I19&gt;0,#REF!+#REF!+I19-#REF!,#REF!+#REF!-#REF!)</f>
        <v>#REF!</v>
      </c>
    </row>
    <row r="20" spans="1:11" s="1" customFormat="1" ht="15" customHeight="1" x14ac:dyDescent="0.25">
      <c r="A20" s="14">
        <v>3140</v>
      </c>
      <c r="B20" s="17" t="s">
        <v>21</v>
      </c>
      <c r="C20" s="19"/>
      <c r="D20" s="61">
        <v>0</v>
      </c>
      <c r="E20" s="57">
        <v>0</v>
      </c>
      <c r="F20" s="57"/>
      <c r="G20" s="127">
        <v>0</v>
      </c>
      <c r="H20" s="127">
        <v>0</v>
      </c>
      <c r="I20" s="120">
        <f t="shared" si="0"/>
        <v>0</v>
      </c>
      <c r="J20" s="12"/>
      <c r="K20" s="13" t="e">
        <f>IF(I20&gt;0,#REF!+#REF!+I20-#REF!,#REF!+#REF!-#REF!)</f>
        <v>#REF!</v>
      </c>
    </row>
    <row r="21" spans="1:11" s="1" customFormat="1" ht="15" customHeight="1" x14ac:dyDescent="0.25">
      <c r="A21" s="14">
        <v>3141</v>
      </c>
      <c r="B21" s="15" t="s">
        <v>22</v>
      </c>
      <c r="C21" s="15">
        <v>9831000015</v>
      </c>
      <c r="D21" s="60">
        <v>555144</v>
      </c>
      <c r="E21" s="66">
        <v>131137</v>
      </c>
      <c r="F21" s="66"/>
      <c r="G21" s="127">
        <v>40644.469999999994</v>
      </c>
      <c r="H21" s="127">
        <v>0</v>
      </c>
      <c r="I21" s="119">
        <f t="shared" si="0"/>
        <v>645636.53</v>
      </c>
      <c r="J21" s="12"/>
      <c r="K21" s="16" t="e">
        <f>IF(I21&gt;0,#REF!+#REF!+I21-#REF!,#REF!+#REF!-#REF!)</f>
        <v>#REF!</v>
      </c>
    </row>
    <row r="22" spans="1:11" s="1" customFormat="1" ht="15" customHeight="1" x14ac:dyDescent="0.25">
      <c r="A22" s="14">
        <v>3142</v>
      </c>
      <c r="B22" s="15" t="s">
        <v>23</v>
      </c>
      <c r="C22" s="15">
        <v>9831000016</v>
      </c>
      <c r="D22" s="60">
        <v>127331.01000000001</v>
      </c>
      <c r="E22" s="66">
        <v>596262</v>
      </c>
      <c r="F22" s="54"/>
      <c r="G22" s="127">
        <v>998884.29999999993</v>
      </c>
      <c r="H22" s="127">
        <v>0</v>
      </c>
      <c r="I22" s="119">
        <f t="shared" si="0"/>
        <v>-275291.28999999992</v>
      </c>
      <c r="J22" s="12"/>
      <c r="K22" s="16" t="e">
        <f>IF(I22&gt;0,#REF!+#REF!+I22-#REF!,#REF!+#REF!-#REF!)</f>
        <v>#REF!</v>
      </c>
    </row>
    <row r="23" spans="1:11" s="1" customFormat="1" ht="15" customHeight="1" x14ac:dyDescent="0.25">
      <c r="A23" s="14">
        <v>3143</v>
      </c>
      <c r="B23" s="15" t="s">
        <v>24</v>
      </c>
      <c r="C23" s="15">
        <v>9831000017</v>
      </c>
      <c r="D23" s="60">
        <v>1217457.7400000002</v>
      </c>
      <c r="E23" s="66">
        <v>298574</v>
      </c>
      <c r="F23" s="66"/>
      <c r="G23" s="127">
        <v>0</v>
      </c>
      <c r="H23" s="127">
        <v>0</v>
      </c>
      <c r="I23" s="121">
        <f t="shared" si="0"/>
        <v>1516031.7400000002</v>
      </c>
      <c r="J23" s="12"/>
      <c r="K23" s="16" t="e">
        <f>IF(I23&gt;0,#REF!+#REF!+I23-#REF!,#REF!+#REF!-#REF!)</f>
        <v>#REF!</v>
      </c>
    </row>
    <row r="24" spans="1:11" s="1" customFormat="1" ht="15" customHeight="1" x14ac:dyDescent="0.25">
      <c r="A24" s="14">
        <v>3144</v>
      </c>
      <c r="B24" s="15" t="s">
        <v>25</v>
      </c>
      <c r="C24" s="15">
        <v>9831000018</v>
      </c>
      <c r="D24" s="60">
        <v>70012</v>
      </c>
      <c r="E24" s="66">
        <v>35645</v>
      </c>
      <c r="F24" s="66"/>
      <c r="G24" s="127">
        <v>72794.78</v>
      </c>
      <c r="H24" s="127">
        <v>0</v>
      </c>
      <c r="I24" s="121">
        <f t="shared" si="0"/>
        <v>32862.22</v>
      </c>
      <c r="J24" s="12"/>
      <c r="K24" s="16" t="e">
        <f>IF(I24&gt;0,#REF!+#REF!+I24-#REF!,#REF!+#REF!-#REF!)</f>
        <v>#REF!</v>
      </c>
    </row>
    <row r="25" spans="1:11" s="1" customFormat="1" ht="15" customHeight="1" x14ac:dyDescent="0.25">
      <c r="A25" s="14">
        <v>3145</v>
      </c>
      <c r="B25" s="15" t="s">
        <v>26</v>
      </c>
      <c r="C25" s="15">
        <v>9831000019</v>
      </c>
      <c r="D25" s="60">
        <v>30534.600000000326</v>
      </c>
      <c r="E25" s="66">
        <v>855403</v>
      </c>
      <c r="F25" s="54"/>
      <c r="G25" s="127">
        <v>80283.5</v>
      </c>
      <c r="H25" s="127">
        <v>0</v>
      </c>
      <c r="I25" s="119">
        <f t="shared" si="0"/>
        <v>805654.10000000033</v>
      </c>
      <c r="J25" s="12"/>
      <c r="K25" s="16" t="e">
        <f>IF(I25&gt;0,#REF!+#REF!+I25-#REF!,#REF!+#REF!-#REF!)</f>
        <v>#REF!</v>
      </c>
    </row>
    <row r="26" spans="1:11" s="1" customFormat="1" ht="15" customHeight="1" x14ac:dyDescent="0.25">
      <c r="A26" s="14">
        <v>3150</v>
      </c>
      <c r="B26" s="17" t="s">
        <v>27</v>
      </c>
      <c r="C26" s="19"/>
      <c r="D26" s="61">
        <v>0</v>
      </c>
      <c r="E26" s="57">
        <v>0</v>
      </c>
      <c r="F26" s="57"/>
      <c r="G26" s="127">
        <v>0</v>
      </c>
      <c r="H26" s="127">
        <v>0</v>
      </c>
      <c r="I26" s="120">
        <f t="shared" si="0"/>
        <v>0</v>
      </c>
      <c r="J26" s="12"/>
      <c r="K26" s="13" t="e">
        <f>IF(I26&gt;0,#REF!+#REF!+I26-#REF!,#REF!+#REF!-#REF!)</f>
        <v>#REF!</v>
      </c>
    </row>
    <row r="27" spans="1:11" s="1" customFormat="1" ht="15" customHeight="1" x14ac:dyDescent="0.25">
      <c r="A27" s="14">
        <v>3151</v>
      </c>
      <c r="B27" s="15" t="s">
        <v>28</v>
      </c>
      <c r="C27" s="15">
        <v>9831000020</v>
      </c>
      <c r="D27" s="60">
        <v>138931</v>
      </c>
      <c r="E27" s="66">
        <v>23488</v>
      </c>
      <c r="F27" s="66"/>
      <c r="G27" s="127">
        <v>0</v>
      </c>
      <c r="H27" s="127">
        <v>0</v>
      </c>
      <c r="I27" s="119">
        <f t="shared" si="0"/>
        <v>162419</v>
      </c>
      <c r="J27" s="12"/>
      <c r="K27" s="16" t="e">
        <f>IF(I27&gt;0,#REF!+#REF!+I27-#REF!,#REF!+#REF!-#REF!)</f>
        <v>#REF!</v>
      </c>
    </row>
    <row r="28" spans="1:11" s="1" customFormat="1" ht="15" customHeight="1" x14ac:dyDescent="0.25">
      <c r="A28" s="14">
        <v>3152</v>
      </c>
      <c r="B28" s="15" t="s">
        <v>29</v>
      </c>
      <c r="C28" s="15">
        <v>9831000021</v>
      </c>
      <c r="D28" s="60">
        <v>279066</v>
      </c>
      <c r="E28" s="66">
        <v>189533</v>
      </c>
      <c r="F28" s="54"/>
      <c r="G28" s="127">
        <v>0</v>
      </c>
      <c r="H28" s="127">
        <v>0</v>
      </c>
      <c r="I28" s="121">
        <f t="shared" si="0"/>
        <v>468599</v>
      </c>
      <c r="J28" s="12"/>
      <c r="K28" s="16" t="e">
        <f>IF(I28&gt;0,#REF!+#REF!+I28-#REF!,#REF!+#REF!-#REF!)</f>
        <v>#REF!</v>
      </c>
    </row>
    <row r="29" spans="1:11" s="1" customFormat="1" ht="15" customHeight="1" x14ac:dyDescent="0.25">
      <c r="A29" s="14">
        <v>3153</v>
      </c>
      <c r="B29" s="15" t="s">
        <v>30</v>
      </c>
      <c r="C29" s="15">
        <v>9831000022</v>
      </c>
      <c r="D29" s="60">
        <v>34581</v>
      </c>
      <c r="E29" s="66">
        <v>1844</v>
      </c>
      <c r="F29" s="66"/>
      <c r="G29" s="127">
        <v>40268.800000000003</v>
      </c>
      <c r="H29" s="127">
        <v>0</v>
      </c>
      <c r="I29" s="119">
        <f t="shared" si="0"/>
        <v>-3843.8000000000029</v>
      </c>
      <c r="J29" s="18"/>
      <c r="K29" s="16" t="e">
        <f>IF(I29&gt;0,#REF!+#REF!+I29-#REF!,#REF!+#REF!-#REF!)</f>
        <v>#REF!</v>
      </c>
    </row>
    <row r="30" spans="1:11" s="1" customFormat="1" ht="15" customHeight="1" x14ac:dyDescent="0.25">
      <c r="A30" s="14">
        <v>3154</v>
      </c>
      <c r="B30" s="15" t="s">
        <v>31</v>
      </c>
      <c r="C30" s="15">
        <v>9831000023</v>
      </c>
      <c r="D30" s="60">
        <v>-3</v>
      </c>
      <c r="E30" s="66">
        <v>2</v>
      </c>
      <c r="F30" s="66"/>
      <c r="G30" s="127">
        <v>0</v>
      </c>
      <c r="H30" s="127">
        <v>0</v>
      </c>
      <c r="I30" s="119">
        <f t="shared" si="0"/>
        <v>-1</v>
      </c>
      <c r="J30" s="18"/>
      <c r="K30" s="16" t="e">
        <f>IF(I30&gt;0,#REF!+#REF!+I30-#REF!,#REF!+#REF!-#REF!)</f>
        <v>#REF!</v>
      </c>
    </row>
    <row r="31" spans="1:11" s="1" customFormat="1" ht="15" customHeight="1" x14ac:dyDescent="0.25">
      <c r="A31" s="14">
        <v>3137</v>
      </c>
      <c r="B31" s="19" t="s">
        <v>32</v>
      </c>
      <c r="C31" s="19">
        <v>9831000024</v>
      </c>
      <c r="D31" s="62">
        <v>610193.82999999996</v>
      </c>
      <c r="E31" s="57">
        <v>193</v>
      </c>
      <c r="F31" s="57"/>
      <c r="G31" s="127">
        <v>52077.53</v>
      </c>
      <c r="H31" s="127">
        <v>0</v>
      </c>
      <c r="I31" s="120">
        <f t="shared" si="0"/>
        <v>558309.29999999993</v>
      </c>
      <c r="J31" s="18"/>
      <c r="K31" s="13" t="e">
        <f>IF(I31&gt;0,#REF!+#REF!+I31-#REF!,#REF!+#REF!-#REF!)</f>
        <v>#REF!</v>
      </c>
    </row>
    <row r="32" spans="1:11" s="1" customFormat="1" ht="15" customHeight="1" x14ac:dyDescent="0.25">
      <c r="A32" s="14">
        <v>3701</v>
      </c>
      <c r="B32" s="15" t="s">
        <v>33</v>
      </c>
      <c r="C32" s="15">
        <v>98310000241</v>
      </c>
      <c r="D32" s="60">
        <v>80974.170000000013</v>
      </c>
      <c r="E32" s="55">
        <v>104028</v>
      </c>
      <c r="F32" s="55"/>
      <c r="G32" s="127">
        <v>0</v>
      </c>
      <c r="H32" s="127">
        <v>538.20000000000005</v>
      </c>
      <c r="I32" s="121">
        <f t="shared" si="0"/>
        <v>185002.17</v>
      </c>
      <c r="J32" s="18"/>
      <c r="K32" s="20" t="e">
        <f>IF(I32&gt;0,#REF!+#REF!+I32-#REF!,#REF!+#REF!-#REF!)</f>
        <v>#REF!</v>
      </c>
    </row>
    <row r="33" spans="1:11" s="1" customFormat="1" ht="15" customHeight="1" x14ac:dyDescent="0.25">
      <c r="A33" s="14">
        <v>3702</v>
      </c>
      <c r="B33" s="15" t="s">
        <v>34</v>
      </c>
      <c r="C33" s="15">
        <v>98310000242</v>
      </c>
      <c r="D33" s="60">
        <v>12728.659999999654</v>
      </c>
      <c r="E33" s="66">
        <v>614653</v>
      </c>
      <c r="F33" s="54"/>
      <c r="G33" s="127">
        <v>0</v>
      </c>
      <c r="H33" s="127">
        <v>0</v>
      </c>
      <c r="I33" s="121">
        <f t="shared" si="0"/>
        <v>627381.65999999968</v>
      </c>
      <c r="J33" s="18"/>
      <c r="K33" s="16" t="e">
        <f>IF(I33&gt;0,#REF!+#REF!+I33-#REF!,#REF!+#REF!-#REF!)</f>
        <v>#REF!</v>
      </c>
    </row>
    <row r="34" spans="1:11" s="1" customFormat="1" ht="15" customHeight="1" x14ac:dyDescent="0.25">
      <c r="A34" s="14">
        <v>3703</v>
      </c>
      <c r="B34" s="15" t="s">
        <v>35</v>
      </c>
      <c r="C34" s="15">
        <v>98310000243</v>
      </c>
      <c r="D34" s="60">
        <v>39894.169999999984</v>
      </c>
      <c r="E34" s="66">
        <v>489345.21</v>
      </c>
      <c r="F34" s="54"/>
      <c r="G34" s="127">
        <v>385405.42</v>
      </c>
      <c r="H34" s="127">
        <v>731.64</v>
      </c>
      <c r="I34" s="119">
        <f t="shared" si="0"/>
        <v>143833.96000000002</v>
      </c>
      <c r="J34" s="18"/>
      <c r="K34" s="16" t="e">
        <f>IF(I34&gt;0,#REF!+#REF!+I34-#REF!,#REF!+#REF!-#REF!)</f>
        <v>#REF!</v>
      </c>
    </row>
    <row r="35" spans="1:11" s="1" customFormat="1" ht="15" customHeight="1" x14ac:dyDescent="0.25">
      <c r="A35" s="14">
        <v>3704</v>
      </c>
      <c r="B35" s="15" t="s">
        <v>36</v>
      </c>
      <c r="C35" s="15">
        <v>98310000244</v>
      </c>
      <c r="D35" s="60">
        <v>585042.03</v>
      </c>
      <c r="E35" s="66">
        <v>347112</v>
      </c>
      <c r="F35" s="66"/>
      <c r="G35" s="127">
        <v>1299149.98</v>
      </c>
      <c r="H35" s="127">
        <v>338215.39</v>
      </c>
      <c r="I35" s="119">
        <f t="shared" si="0"/>
        <v>-366995.94999999995</v>
      </c>
      <c r="J35" s="18"/>
      <c r="K35" s="16" t="e">
        <f>IF(I35&gt;0,#REF!+#REF!+I35-#REF!,#REF!+#REF!-#REF!)</f>
        <v>#REF!</v>
      </c>
    </row>
    <row r="36" spans="1:11" s="1" customFormat="1" ht="15" customHeight="1" x14ac:dyDescent="0.25">
      <c r="A36" s="14">
        <v>3705</v>
      </c>
      <c r="B36" s="15" t="s">
        <v>37</v>
      </c>
      <c r="C36" s="15">
        <v>98310000245</v>
      </c>
      <c r="D36" s="60">
        <v>1128492.9500000007</v>
      </c>
      <c r="E36" s="66">
        <v>723117</v>
      </c>
      <c r="F36" s="54"/>
      <c r="G36" s="127">
        <v>1065834.6599999997</v>
      </c>
      <c r="H36" s="127">
        <v>0</v>
      </c>
      <c r="I36" s="119">
        <f t="shared" si="0"/>
        <v>785775.29000000097</v>
      </c>
      <c r="J36" s="18"/>
      <c r="K36" s="16" t="e">
        <f>IF(I36&gt;0,#REF!+#REF!+I36-#REF!,#REF!+#REF!-#REF!)</f>
        <v>#REF!</v>
      </c>
    </row>
    <row r="37" spans="1:11" s="1" customFormat="1" ht="15.75" x14ac:dyDescent="0.25">
      <c r="A37" s="14">
        <v>3706</v>
      </c>
      <c r="B37" s="15" t="s">
        <v>38</v>
      </c>
      <c r="C37" s="15">
        <v>98310000246</v>
      </c>
      <c r="D37" s="60">
        <v>106105.13</v>
      </c>
      <c r="E37" s="66">
        <v>29507</v>
      </c>
      <c r="F37" s="66"/>
      <c r="G37" s="127">
        <v>79537.88</v>
      </c>
      <c r="H37" s="127">
        <v>0</v>
      </c>
      <c r="I37" s="119">
        <f t="shared" si="0"/>
        <v>56074.25</v>
      </c>
      <c r="J37" s="18"/>
      <c r="K37" s="16" t="e">
        <f>IF(I37&gt;0,#REF!+#REF!+I37-#REF!,#REF!+#REF!-#REF!)</f>
        <v>#REF!</v>
      </c>
    </row>
    <row r="38" spans="1:11" s="1" customFormat="1" ht="15.75" hidden="1" x14ac:dyDescent="0.25">
      <c r="A38" s="14">
        <v>3707</v>
      </c>
      <c r="B38" s="21" t="s">
        <v>39</v>
      </c>
      <c r="C38" s="15">
        <v>983100009</v>
      </c>
      <c r="D38" s="63">
        <v>0</v>
      </c>
      <c r="E38" s="66"/>
      <c r="F38" s="66"/>
      <c r="G38" s="127">
        <v>0</v>
      </c>
      <c r="H38" s="127">
        <v>0</v>
      </c>
      <c r="I38" s="119">
        <f t="shared" si="0"/>
        <v>0</v>
      </c>
      <c r="J38" s="18"/>
      <c r="K38" s="16" t="e">
        <f>IF(I38&gt;0,#REF!+#REF!+I38-#REF!,#REF!+#REF!-#REF!)</f>
        <v>#REF!</v>
      </c>
    </row>
    <row r="39" spans="1:11" s="1" customFormat="1" ht="15" hidden="1" customHeight="1" x14ac:dyDescent="0.25">
      <c r="A39" s="14">
        <v>3708</v>
      </c>
      <c r="B39" s="21" t="s">
        <v>39</v>
      </c>
      <c r="C39" s="15">
        <v>983100009</v>
      </c>
      <c r="D39" s="63">
        <v>0</v>
      </c>
      <c r="E39" s="66"/>
      <c r="F39" s="66"/>
      <c r="G39" s="127">
        <v>0</v>
      </c>
      <c r="H39" s="127">
        <v>0</v>
      </c>
      <c r="I39" s="119">
        <f t="shared" si="0"/>
        <v>0</v>
      </c>
      <c r="J39" s="18"/>
      <c r="K39" s="13" t="e">
        <f>IF(I40&gt;0,#REF!+#REF!+I40-#REF!,#REF!+#REF!-#REF!)</f>
        <v>#REF!</v>
      </c>
    </row>
    <row r="40" spans="1:11" s="1" customFormat="1" ht="15" customHeight="1" x14ac:dyDescent="0.25">
      <c r="A40" s="14">
        <v>3720</v>
      </c>
      <c r="B40" s="19" t="s">
        <v>40</v>
      </c>
      <c r="C40" s="19">
        <v>9831000025</v>
      </c>
      <c r="D40" s="62">
        <v>-3.0000000002328306</v>
      </c>
      <c r="E40" s="57">
        <v>-1</v>
      </c>
      <c r="F40" s="57"/>
      <c r="G40" s="127">
        <v>0</v>
      </c>
      <c r="H40" s="127">
        <v>997906</v>
      </c>
      <c r="I40" s="120">
        <f t="shared" si="0"/>
        <v>-4.0000000002328306</v>
      </c>
      <c r="J40" s="18"/>
      <c r="K40" s="16" t="e">
        <f>IF(I41&gt;0,#REF!+#REF!+I41-#REF!,#REF!+#REF!-#REF!)</f>
        <v>#REF!</v>
      </c>
    </row>
    <row r="41" spans="1:11" s="1" customFormat="1" ht="15" customHeight="1" x14ac:dyDescent="0.25">
      <c r="A41" s="14">
        <v>3721</v>
      </c>
      <c r="B41" s="15" t="s">
        <v>41</v>
      </c>
      <c r="C41" s="15">
        <v>98310000251</v>
      </c>
      <c r="D41" s="60">
        <v>4362590.83</v>
      </c>
      <c r="E41" s="66">
        <v>158221</v>
      </c>
      <c r="F41" s="54"/>
      <c r="G41" s="127">
        <v>193954.4</v>
      </c>
      <c r="H41" s="127">
        <v>0</v>
      </c>
      <c r="I41" s="119">
        <f t="shared" si="0"/>
        <v>4326857.43</v>
      </c>
      <c r="J41" s="18"/>
      <c r="K41" s="16" t="e">
        <f>IF(I42&gt;0,#REF!+#REF!+I42-#REF!,#REF!+#REF!-#REF!)</f>
        <v>#REF!</v>
      </c>
    </row>
    <row r="42" spans="1:11" s="1" customFormat="1" ht="15" customHeight="1" x14ac:dyDescent="0.25">
      <c r="A42" s="14">
        <v>3722</v>
      </c>
      <c r="B42" s="15" t="s">
        <v>42</v>
      </c>
      <c r="C42" s="15">
        <v>98310000252</v>
      </c>
      <c r="D42" s="60">
        <v>1565801.7300000002</v>
      </c>
      <c r="E42" s="66">
        <v>559719</v>
      </c>
      <c r="F42" s="66"/>
      <c r="G42" s="127">
        <v>928134.46</v>
      </c>
      <c r="H42" s="127">
        <v>3251784.5</v>
      </c>
      <c r="I42" s="119">
        <f t="shared" si="0"/>
        <v>1197386.2700000005</v>
      </c>
      <c r="J42" s="18"/>
      <c r="K42" s="16" t="e">
        <f>IF(I43&gt;0,#REF!+#REF!+I43-#REF!,#REF!+#REF!-#REF!)</f>
        <v>#REF!</v>
      </c>
    </row>
    <row r="43" spans="1:11" s="1" customFormat="1" ht="15" customHeight="1" x14ac:dyDescent="0.25">
      <c r="A43" s="14">
        <v>3723</v>
      </c>
      <c r="B43" s="15" t="s">
        <v>43</v>
      </c>
      <c r="C43" s="15">
        <v>98310000253</v>
      </c>
      <c r="D43" s="60">
        <v>162474.99999999988</v>
      </c>
      <c r="E43" s="54">
        <v>622058</v>
      </c>
      <c r="F43" s="54"/>
      <c r="G43" s="127">
        <v>331000</v>
      </c>
      <c r="H43" s="127">
        <v>5640865.7600000007</v>
      </c>
      <c r="I43" s="121">
        <f t="shared" si="0"/>
        <v>453532.99999999988</v>
      </c>
      <c r="J43" s="18"/>
      <c r="K43" s="16" t="e">
        <f>IF(I44&gt;0,#REF!+#REF!+I44-#REF!,#REF!+#REF!-#REF!)</f>
        <v>#REF!</v>
      </c>
    </row>
    <row r="44" spans="1:11" s="1" customFormat="1" ht="15" customHeight="1" x14ac:dyDescent="0.25">
      <c r="A44" s="14">
        <v>3724</v>
      </c>
      <c r="B44" s="15" t="s">
        <v>44</v>
      </c>
      <c r="C44" s="15">
        <v>98310000254</v>
      </c>
      <c r="D44" s="60">
        <v>9770</v>
      </c>
      <c r="E44" s="66">
        <v>326456</v>
      </c>
      <c r="F44" s="66"/>
      <c r="G44" s="127">
        <v>0</v>
      </c>
      <c r="H44" s="127">
        <v>74020.5</v>
      </c>
      <c r="I44" s="119">
        <f t="shared" si="0"/>
        <v>336226</v>
      </c>
      <c r="J44" s="18"/>
      <c r="K44" s="16" t="e">
        <f>IF(I45&gt;0,#REF!+#REF!+I45-#REF!,#REF!+#REF!-#REF!)</f>
        <v>#REF!</v>
      </c>
    </row>
    <row r="45" spans="1:11" s="1" customFormat="1" ht="15" customHeight="1" x14ac:dyDescent="0.25">
      <c r="A45" s="14">
        <v>3725</v>
      </c>
      <c r="B45" s="15" t="s">
        <v>45</v>
      </c>
      <c r="C45" s="15">
        <v>98310000255</v>
      </c>
      <c r="D45" s="60">
        <v>103246.46000000002</v>
      </c>
      <c r="E45" s="66">
        <v>137065</v>
      </c>
      <c r="F45" s="66"/>
      <c r="G45" s="127">
        <v>0</v>
      </c>
      <c r="H45" s="127">
        <v>0</v>
      </c>
      <c r="I45" s="119">
        <f t="shared" si="0"/>
        <v>240311.46000000002</v>
      </c>
      <c r="J45" s="18"/>
      <c r="K45" s="16" t="e">
        <f>IF(I46&gt;0,#REF!+#REF!+I46-#REF!,#REF!+#REF!-#REF!)</f>
        <v>#REF!</v>
      </c>
    </row>
    <row r="46" spans="1:11" s="1" customFormat="1" ht="15" customHeight="1" x14ac:dyDescent="0.25">
      <c r="A46" s="14">
        <v>3726</v>
      </c>
      <c r="B46" s="15" t="s">
        <v>46</v>
      </c>
      <c r="C46" s="15">
        <v>98310000256</v>
      </c>
      <c r="D46" s="60">
        <v>714560.05</v>
      </c>
      <c r="E46" s="66">
        <v>267936</v>
      </c>
      <c r="F46" s="66"/>
      <c r="G46" s="127">
        <v>1293803.24</v>
      </c>
      <c r="H46" s="127">
        <v>1041770</v>
      </c>
      <c r="I46" s="121">
        <f t="shared" si="0"/>
        <v>-311307.18999999994</v>
      </c>
      <c r="J46" s="18"/>
      <c r="K46" s="16" t="e">
        <f>IF(I47&gt;0,#REF!+#REF!+I47-#REF!,#REF!+#REF!-#REF!)</f>
        <v>#REF!</v>
      </c>
    </row>
    <row r="47" spans="1:11" s="1" customFormat="1" ht="15" customHeight="1" x14ac:dyDescent="0.25">
      <c r="A47" s="14">
        <v>3727</v>
      </c>
      <c r="B47" s="15" t="s">
        <v>47</v>
      </c>
      <c r="C47" s="15">
        <v>98310000257</v>
      </c>
      <c r="D47" s="60">
        <v>1828368.87</v>
      </c>
      <c r="E47" s="66">
        <v>34533</v>
      </c>
      <c r="F47" s="54"/>
      <c r="G47" s="127">
        <v>183115.41</v>
      </c>
      <c r="H47" s="127">
        <v>2299570.1</v>
      </c>
      <c r="I47" s="121">
        <f t="shared" si="0"/>
        <v>1679786.4600000002</v>
      </c>
      <c r="J47" s="18"/>
      <c r="K47" s="16" t="e">
        <f>IF(I48&gt;0,#REF!+#REF!+I48-#REF!,#REF!+#REF!-#REF!)</f>
        <v>#REF!</v>
      </c>
    </row>
    <row r="48" spans="1:11" s="1" customFormat="1" ht="15.75" x14ac:dyDescent="0.25">
      <c r="A48" s="14">
        <v>3728</v>
      </c>
      <c r="B48" s="15" t="s">
        <v>48</v>
      </c>
      <c r="C48" s="15">
        <v>98310000258</v>
      </c>
      <c r="D48" s="60">
        <v>-1408</v>
      </c>
      <c r="E48" s="66">
        <v>112</v>
      </c>
      <c r="F48" s="66"/>
      <c r="G48" s="127">
        <v>0</v>
      </c>
      <c r="H48" s="127">
        <v>0</v>
      </c>
      <c r="I48" s="121">
        <f t="shared" si="0"/>
        <v>-1296</v>
      </c>
      <c r="J48" s="49"/>
      <c r="K48" s="16"/>
    </row>
    <row r="49" spans="1:13" s="1" customFormat="1" ht="39.6" customHeight="1" x14ac:dyDescent="0.25">
      <c r="A49" s="22" t="s">
        <v>67</v>
      </c>
      <c r="B49" s="23" t="s">
        <v>49</v>
      </c>
      <c r="C49" s="23"/>
      <c r="D49" s="64">
        <v>68545</v>
      </c>
      <c r="E49" s="34">
        <v>43557</v>
      </c>
      <c r="F49" s="34"/>
      <c r="G49" s="128">
        <v>0</v>
      </c>
      <c r="H49" s="128">
        <v>0</v>
      </c>
      <c r="I49" s="122">
        <f t="shared" si="0"/>
        <v>112102</v>
      </c>
      <c r="J49" s="18"/>
      <c r="K49" s="16" t="e">
        <f>IF(#REF!&gt;0,#REF!+#REF!+#REF!-#REF!,#REF!+#REF!-#REF!)</f>
        <v>#REF!</v>
      </c>
    </row>
    <row r="50" spans="1:13" s="1" customFormat="1" ht="14.45" customHeight="1" thickBot="1" x14ac:dyDescent="0.3">
      <c r="A50" s="24">
        <v>3900</v>
      </c>
      <c r="B50" s="15" t="s">
        <v>77</v>
      </c>
      <c r="C50" s="15"/>
      <c r="D50" s="60">
        <f>435287.45+(-2081792.26)</f>
        <v>-1646504.81</v>
      </c>
      <c r="E50" s="66">
        <v>351507</v>
      </c>
      <c r="F50" s="66"/>
      <c r="G50" s="147">
        <v>1187186.2</v>
      </c>
      <c r="H50" s="149">
        <v>43357899.710000001</v>
      </c>
      <c r="I50" s="119">
        <f t="shared" si="0"/>
        <v>-2482184.0099999998</v>
      </c>
      <c r="J50" s="111" t="s">
        <v>71</v>
      </c>
      <c r="K50" s="16" t="e">
        <f>IF(#REF!&gt;0,#REF!+#REF!+#REF!-#REF!,#REF!+#REF!-#REF!)</f>
        <v>#REF!</v>
      </c>
    </row>
    <row r="51" spans="1:13" s="1" customFormat="1" ht="16.5" thickBot="1" x14ac:dyDescent="0.3">
      <c r="A51" s="25" t="s">
        <v>50</v>
      </c>
      <c r="B51" s="26"/>
      <c r="C51" s="26"/>
      <c r="D51" s="65">
        <v>17212945.000000004</v>
      </c>
      <c r="E51" s="65">
        <f>SUM(E5:E50)</f>
        <v>9591482.9100000001</v>
      </c>
      <c r="F51" s="67">
        <f>SUM(F5:F50)</f>
        <v>0</v>
      </c>
      <c r="G51" s="129">
        <f>SUM(G5:G50)</f>
        <v>11072668.390000001</v>
      </c>
      <c r="H51" s="129">
        <f>SUM(H5:H50)</f>
        <v>63534581.840000004</v>
      </c>
      <c r="I51" s="123">
        <f>SUM(I5:I50)</f>
        <v>15731759.520000005</v>
      </c>
      <c r="J51" s="18"/>
    </row>
    <row r="52" spans="1:13" ht="17.25" x14ac:dyDescent="0.3">
      <c r="A52" s="27"/>
      <c r="B52" s="27"/>
      <c r="C52" s="27"/>
      <c r="D52" s="27"/>
      <c r="F52" s="28"/>
      <c r="I52" s="30"/>
    </row>
    <row r="53" spans="1:13" ht="15.75" customHeight="1" x14ac:dyDescent="0.25">
      <c r="C53" s="2"/>
      <c r="D53" s="2"/>
      <c r="F53" s="2" t="s">
        <v>81</v>
      </c>
      <c r="G53" s="148">
        <v>612154.87</v>
      </c>
      <c r="H53" s="150">
        <v>472947.41</v>
      </c>
      <c r="I53" s="2"/>
    </row>
    <row r="54" spans="1:13" x14ac:dyDescent="0.25">
      <c r="C54" s="2"/>
      <c r="D54" s="2"/>
      <c r="F54" s="2" t="s">
        <v>82</v>
      </c>
      <c r="G54" s="148">
        <v>575031.32999999996</v>
      </c>
      <c r="H54" s="150">
        <v>42884952.299999997</v>
      </c>
      <c r="I54" s="2"/>
    </row>
    <row r="55" spans="1:13" x14ac:dyDescent="0.25">
      <c r="C55" s="2"/>
      <c r="D55" s="2"/>
      <c r="F55" s="153"/>
      <c r="G55" s="154"/>
      <c r="H55" s="154"/>
      <c r="M55" s="151"/>
    </row>
    <row r="56" spans="1:13" x14ac:dyDescent="0.25">
      <c r="C56" s="2"/>
      <c r="D56" s="2"/>
      <c r="F56" s="80"/>
      <c r="G56" s="155"/>
      <c r="H56" s="155"/>
      <c r="M56" s="152"/>
    </row>
  </sheetData>
  <mergeCells count="9">
    <mergeCell ref="A3:A4"/>
    <mergeCell ref="B3:B4"/>
    <mergeCell ref="G3:H3"/>
    <mergeCell ref="K3:K4"/>
    <mergeCell ref="E3:E4"/>
    <mergeCell ref="F3:F4"/>
    <mergeCell ref="D3:D4"/>
    <mergeCell ref="C3:C4"/>
    <mergeCell ref="I3:I4"/>
  </mergeCells>
  <pageMargins left="0.70866141732283472" right="0.70866141732283472" top="0.78740157480314965" bottom="0.78740157480314965" header="0.31496062992125984" footer="0.31496062992125984"/>
  <pageSetup paperSize="9" scale="3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50"/>
  <sheetViews>
    <sheetView zoomScale="90" zoomScaleNormal="90" workbookViewId="0"/>
  </sheetViews>
  <sheetFormatPr defaultRowHeight="15" x14ac:dyDescent="0.25"/>
  <cols>
    <col min="1" max="1" width="14.42578125" customWidth="1"/>
    <col min="2" max="2" width="37.5703125" customWidth="1"/>
    <col min="3" max="3" width="19.28515625" customWidth="1"/>
    <col min="4" max="4" width="23.85546875" customWidth="1"/>
    <col min="5" max="5" width="24.28515625" customWidth="1"/>
    <col min="6" max="6" width="21.5703125" customWidth="1"/>
    <col min="7" max="7" width="16.140625" customWidth="1"/>
    <col min="8" max="8" width="20.42578125" hidden="1" customWidth="1"/>
    <col min="9" max="9" width="9.140625" customWidth="1"/>
  </cols>
  <sheetData>
    <row r="1" spans="1:9" ht="16.5" customHeight="1" x14ac:dyDescent="0.5">
      <c r="A1" t="s">
        <v>83</v>
      </c>
      <c r="E1" s="3"/>
      <c r="F1" s="4"/>
    </row>
    <row r="2" spans="1:9" ht="34.5" thickBot="1" x14ac:dyDescent="0.55000000000000004">
      <c r="A2" s="5" t="s">
        <v>59</v>
      </c>
      <c r="B2" s="5">
        <v>2019</v>
      </c>
      <c r="C2" s="5"/>
      <c r="D2" s="2"/>
      <c r="E2" s="7"/>
      <c r="F2" s="7"/>
      <c r="G2" s="2"/>
      <c r="H2" s="2"/>
      <c r="I2" s="2"/>
    </row>
    <row r="3" spans="1:9" ht="15" customHeight="1" x14ac:dyDescent="0.25">
      <c r="A3" s="156" t="s">
        <v>0</v>
      </c>
      <c r="B3" s="158" t="s">
        <v>1</v>
      </c>
      <c r="C3" s="166" t="s">
        <v>72</v>
      </c>
      <c r="D3" s="170" t="s">
        <v>2</v>
      </c>
      <c r="E3" s="172" t="s">
        <v>52</v>
      </c>
      <c r="F3" s="174" t="s">
        <v>4</v>
      </c>
      <c r="H3" s="162" t="s">
        <v>3</v>
      </c>
    </row>
    <row r="4" spans="1:9" ht="135.75" customHeight="1" thickBot="1" x14ac:dyDescent="0.3">
      <c r="A4" s="157"/>
      <c r="B4" s="159"/>
      <c r="C4" s="167"/>
      <c r="D4" s="171"/>
      <c r="E4" s="173"/>
      <c r="F4" s="175"/>
      <c r="H4" s="163" t="s">
        <v>5</v>
      </c>
    </row>
    <row r="5" spans="1:9" s="1" customFormat="1" ht="15" customHeight="1" x14ac:dyDescent="0.25">
      <c r="A5" s="10">
        <v>3110</v>
      </c>
      <c r="B5" s="11" t="s">
        <v>6</v>
      </c>
      <c r="C5" s="11"/>
      <c r="D5" s="112"/>
      <c r="E5" s="126">
        <v>0</v>
      </c>
      <c r="F5" s="113">
        <f t="shared" ref="F5:F48" si="0">D5-E5</f>
        <v>0</v>
      </c>
      <c r="G5" s="12"/>
      <c r="H5" s="13" t="e">
        <f>IF(#REF!&gt;0,#REF!+#REF!+#REF!-#REF!,#REF!+#REF!-#REF!)</f>
        <v>#REF!</v>
      </c>
    </row>
    <row r="6" spans="1:9" s="1" customFormat="1" ht="15" customHeight="1" x14ac:dyDescent="0.25">
      <c r="A6" s="14">
        <v>3111</v>
      </c>
      <c r="B6" s="15" t="s">
        <v>7</v>
      </c>
      <c r="C6" s="15">
        <v>493100012</v>
      </c>
      <c r="D6" s="114"/>
      <c r="E6" s="127">
        <v>0</v>
      </c>
      <c r="F6" s="115">
        <f t="shared" si="0"/>
        <v>0</v>
      </c>
      <c r="G6" s="12"/>
      <c r="H6" s="16" t="e">
        <f>IF(#REF!&gt;0,#REF!+#REF!+#REF!-#REF!,#REF!+#REF!-#REF!)</f>
        <v>#REF!</v>
      </c>
    </row>
    <row r="7" spans="1:9" s="1" customFormat="1" ht="15" customHeight="1" x14ac:dyDescent="0.25">
      <c r="A7" s="14">
        <v>3112</v>
      </c>
      <c r="B7" s="15" t="s">
        <v>8</v>
      </c>
      <c r="C7" s="15">
        <v>493100013</v>
      </c>
      <c r="D7" s="114"/>
      <c r="E7" s="127">
        <v>0</v>
      </c>
      <c r="F7" s="115">
        <f t="shared" si="0"/>
        <v>0</v>
      </c>
      <c r="G7" s="12"/>
      <c r="H7" s="16" t="e">
        <f>IF(#REF!&gt;0,#REF!+#REF!+#REF!-#REF!,#REF!+#REF!-#REF!)</f>
        <v>#REF!</v>
      </c>
    </row>
    <row r="8" spans="1:9" s="1" customFormat="1" ht="15" customHeight="1" x14ac:dyDescent="0.25">
      <c r="A8" s="14">
        <v>3113</v>
      </c>
      <c r="B8" s="15" t="s">
        <v>9</v>
      </c>
      <c r="C8" s="15">
        <v>493100014</v>
      </c>
      <c r="D8" s="114"/>
      <c r="E8" s="127">
        <v>0</v>
      </c>
      <c r="F8" s="115">
        <f t="shared" si="0"/>
        <v>0</v>
      </c>
      <c r="G8" s="12"/>
      <c r="H8" s="16" t="e">
        <f>IF(#REF!&gt;0,#REF!+#REF!+#REF!-#REF!,#REF!+#REF!-#REF!)</f>
        <v>#REF!</v>
      </c>
    </row>
    <row r="9" spans="1:9" s="1" customFormat="1" ht="15" customHeight="1" x14ac:dyDescent="0.25">
      <c r="A9" s="14">
        <v>3120</v>
      </c>
      <c r="B9" s="17" t="s">
        <v>10</v>
      </c>
      <c r="C9" s="19"/>
      <c r="D9" s="98">
        <f>SUM(D10:D13)</f>
        <v>1000000</v>
      </c>
      <c r="E9" s="127">
        <f>SUM(E10:E13)</f>
        <v>999517.97</v>
      </c>
      <c r="F9" s="124">
        <f t="shared" si="0"/>
        <v>482.03000000002794</v>
      </c>
      <c r="G9" s="12"/>
      <c r="H9" s="13" t="e">
        <f>IF(#REF!&gt;0,#REF!+#REF!+#REF!-#REF!,#REF!+#REF!-#REF!)</f>
        <v>#REF!</v>
      </c>
    </row>
    <row r="10" spans="1:9" s="1" customFormat="1" ht="15" customHeight="1" x14ac:dyDescent="0.25">
      <c r="A10" s="14">
        <v>3122</v>
      </c>
      <c r="B10" s="15" t="s">
        <v>11</v>
      </c>
      <c r="C10" s="15">
        <v>493100015</v>
      </c>
      <c r="D10" s="114"/>
      <c r="E10" s="127">
        <v>0</v>
      </c>
      <c r="F10" s="115">
        <f t="shared" si="0"/>
        <v>0</v>
      </c>
      <c r="G10" s="12"/>
      <c r="H10" s="16" t="e">
        <f>IF(#REF!&gt;0,#REF!+#REF!+#REF!-#REF!,#REF!+#REF!-#REF!)</f>
        <v>#REF!</v>
      </c>
    </row>
    <row r="11" spans="1:9" s="1" customFormat="1" ht="15" customHeight="1" x14ac:dyDescent="0.25">
      <c r="A11" s="14">
        <v>3123</v>
      </c>
      <c r="B11" s="15" t="s">
        <v>12</v>
      </c>
      <c r="C11" s="15">
        <v>493100016</v>
      </c>
      <c r="D11" s="114">
        <v>1000000</v>
      </c>
      <c r="E11" s="127">
        <v>999517.97</v>
      </c>
      <c r="F11" s="125">
        <f t="shared" si="0"/>
        <v>482.03000000002794</v>
      </c>
      <c r="G11" s="12"/>
      <c r="H11" s="16" t="e">
        <f>IF(#REF!&gt;0,#REF!+#REF!+#REF!-#REF!,#REF!+#REF!-#REF!)</f>
        <v>#REF!</v>
      </c>
    </row>
    <row r="12" spans="1:9" s="1" customFormat="1" ht="15" customHeight="1" x14ac:dyDescent="0.25">
      <c r="A12" s="14">
        <v>3125</v>
      </c>
      <c r="B12" s="15" t="s">
        <v>13</v>
      </c>
      <c r="C12" s="15">
        <v>493100017</v>
      </c>
      <c r="D12" s="114"/>
      <c r="E12" s="127">
        <v>0</v>
      </c>
      <c r="F12" s="116">
        <f t="shared" si="0"/>
        <v>0</v>
      </c>
      <c r="G12" s="12"/>
      <c r="H12" s="16" t="e">
        <f>IF(#REF!&gt;0,#REF!+#REF!+#REF!-#REF!,#REF!+#REF!-#REF!)</f>
        <v>#REF!</v>
      </c>
    </row>
    <row r="13" spans="1:9" s="1" customFormat="1" ht="15" customHeight="1" x14ac:dyDescent="0.25">
      <c r="A13" s="14">
        <v>3127</v>
      </c>
      <c r="B13" s="15" t="s">
        <v>14</v>
      </c>
      <c r="C13" s="15">
        <v>493100018</v>
      </c>
      <c r="D13" s="114"/>
      <c r="E13" s="127">
        <v>0</v>
      </c>
      <c r="F13" s="115">
        <f t="shared" si="0"/>
        <v>0</v>
      </c>
      <c r="G13" s="12"/>
      <c r="H13" s="16" t="e">
        <f>IF(#REF!&gt;0,#REF!+#REF!+#REF!-#REF!,#REF!+#REF!-#REF!)</f>
        <v>#REF!</v>
      </c>
    </row>
    <row r="14" spans="1:9" s="1" customFormat="1" ht="15" customHeight="1" x14ac:dyDescent="0.25">
      <c r="A14" s="14">
        <v>3130</v>
      </c>
      <c r="B14" s="17" t="s">
        <v>15</v>
      </c>
      <c r="C14" s="19"/>
      <c r="D14" s="98"/>
      <c r="E14" s="127">
        <v>0</v>
      </c>
      <c r="F14" s="108">
        <f t="shared" si="0"/>
        <v>0</v>
      </c>
      <c r="G14" s="12"/>
      <c r="H14" s="13" t="e">
        <f>IF(#REF!&gt;0,#REF!+#REF!+#REF!-#REF!,#REF!+#REF!-#REF!)</f>
        <v>#REF!</v>
      </c>
    </row>
    <row r="15" spans="1:9" s="1" customFormat="1" ht="15" customHeight="1" x14ac:dyDescent="0.25">
      <c r="A15" s="14">
        <v>3131</v>
      </c>
      <c r="B15" s="15" t="s">
        <v>16</v>
      </c>
      <c r="C15" s="15">
        <v>493100019</v>
      </c>
      <c r="D15" s="114"/>
      <c r="E15" s="127">
        <v>0</v>
      </c>
      <c r="F15" s="115">
        <f t="shared" si="0"/>
        <v>0</v>
      </c>
      <c r="G15" s="12"/>
      <c r="H15" s="16" t="e">
        <f>IF(#REF!&gt;0,#REF!+#REF!+#REF!-#REF!,#REF!+#REF!-#REF!)</f>
        <v>#REF!</v>
      </c>
    </row>
    <row r="16" spans="1:9" s="1" customFormat="1" ht="15" customHeight="1" x14ac:dyDescent="0.25">
      <c r="A16" s="14">
        <v>3132</v>
      </c>
      <c r="B16" s="15" t="s">
        <v>17</v>
      </c>
      <c r="C16" s="15">
        <v>493100020</v>
      </c>
      <c r="D16" s="114"/>
      <c r="E16" s="127">
        <v>0</v>
      </c>
      <c r="F16" s="115">
        <f t="shared" si="0"/>
        <v>0</v>
      </c>
      <c r="G16" s="12"/>
      <c r="H16" s="16" t="e">
        <f>IF(#REF!&gt;0,#REF!+#REF!+#REF!-#REF!,#REF!+#REF!-#REF!)</f>
        <v>#REF!</v>
      </c>
    </row>
    <row r="17" spans="1:8" s="1" customFormat="1" ht="15" customHeight="1" x14ac:dyDescent="0.25">
      <c r="A17" s="14">
        <v>3133</v>
      </c>
      <c r="B17" s="15" t="s">
        <v>18</v>
      </c>
      <c r="C17" s="15">
        <v>493100021</v>
      </c>
      <c r="D17" s="114"/>
      <c r="E17" s="127">
        <v>0</v>
      </c>
      <c r="F17" s="115">
        <f t="shared" si="0"/>
        <v>0</v>
      </c>
      <c r="G17" s="12"/>
      <c r="H17" s="16" t="e">
        <f>IF(#REF!&gt;0,#REF!+#REF!+#REF!-#REF!,#REF!+#REF!-#REF!)</f>
        <v>#REF!</v>
      </c>
    </row>
    <row r="18" spans="1:8" s="1" customFormat="1" ht="15" customHeight="1" x14ac:dyDescent="0.25">
      <c r="A18" s="14">
        <v>3134</v>
      </c>
      <c r="B18" s="15" t="s">
        <v>19</v>
      </c>
      <c r="C18" s="15">
        <v>493100022</v>
      </c>
      <c r="D18" s="114"/>
      <c r="E18" s="127">
        <v>0</v>
      </c>
      <c r="F18" s="116">
        <f t="shared" si="0"/>
        <v>0</v>
      </c>
      <c r="G18" s="12"/>
      <c r="H18" s="16" t="e">
        <f>IF(#REF!&gt;0,#REF!+#REF!+#REF!-#REF!,#REF!+#REF!-#REF!)</f>
        <v>#REF!</v>
      </c>
    </row>
    <row r="19" spans="1:8" s="1" customFormat="1" ht="15" customHeight="1" x14ac:dyDescent="0.25">
      <c r="A19" s="14">
        <v>3135</v>
      </c>
      <c r="B19" s="15" t="s">
        <v>20</v>
      </c>
      <c r="C19" s="15">
        <v>493100023</v>
      </c>
      <c r="D19" s="114"/>
      <c r="E19" s="127">
        <v>0</v>
      </c>
      <c r="F19" s="116">
        <f t="shared" si="0"/>
        <v>0</v>
      </c>
      <c r="G19" s="12"/>
      <c r="H19" s="16" t="e">
        <f>IF(#REF!&gt;0,#REF!+#REF!+#REF!-#REF!,#REF!+#REF!-#REF!)</f>
        <v>#REF!</v>
      </c>
    </row>
    <row r="20" spans="1:8" s="1" customFormat="1" ht="15" customHeight="1" x14ac:dyDescent="0.25">
      <c r="A20" s="14">
        <v>3140</v>
      </c>
      <c r="B20" s="17" t="s">
        <v>21</v>
      </c>
      <c r="C20" s="19"/>
      <c r="D20" s="98"/>
      <c r="E20" s="127">
        <v>0</v>
      </c>
      <c r="F20" s="108">
        <f t="shared" si="0"/>
        <v>0</v>
      </c>
      <c r="G20" s="12"/>
      <c r="H20" s="13" t="e">
        <f>IF(#REF!&gt;0,#REF!+#REF!+#REF!-#REF!,#REF!+#REF!-#REF!)</f>
        <v>#REF!</v>
      </c>
    </row>
    <row r="21" spans="1:8" s="1" customFormat="1" ht="15" customHeight="1" x14ac:dyDescent="0.25">
      <c r="A21" s="14">
        <v>3141</v>
      </c>
      <c r="B21" s="15" t="s">
        <v>22</v>
      </c>
      <c r="C21" s="15">
        <v>493100024</v>
      </c>
      <c r="D21" s="114"/>
      <c r="E21" s="127">
        <v>0</v>
      </c>
      <c r="F21" s="115">
        <f t="shared" si="0"/>
        <v>0</v>
      </c>
      <c r="G21" s="12"/>
      <c r="H21" s="16" t="e">
        <f>IF(#REF!&gt;0,#REF!+#REF!+#REF!-#REF!,#REF!+#REF!-#REF!)</f>
        <v>#REF!</v>
      </c>
    </row>
    <row r="22" spans="1:8" s="1" customFormat="1" ht="15" customHeight="1" x14ac:dyDescent="0.25">
      <c r="A22" s="14">
        <v>3142</v>
      </c>
      <c r="B22" s="15" t="s">
        <v>23</v>
      </c>
      <c r="C22" s="15">
        <v>493100025</v>
      </c>
      <c r="D22" s="114"/>
      <c r="E22" s="127">
        <v>0</v>
      </c>
      <c r="F22" s="115">
        <f t="shared" si="0"/>
        <v>0</v>
      </c>
      <c r="G22" s="12"/>
      <c r="H22" s="16" t="e">
        <f>IF(#REF!&gt;0,#REF!+#REF!+#REF!-#REF!,#REF!+#REF!-#REF!)</f>
        <v>#REF!</v>
      </c>
    </row>
    <row r="23" spans="1:8" s="1" customFormat="1" ht="15" customHeight="1" x14ac:dyDescent="0.25">
      <c r="A23" s="14">
        <v>3143</v>
      </c>
      <c r="B23" s="15" t="s">
        <v>24</v>
      </c>
      <c r="C23" s="15">
        <v>493100026</v>
      </c>
      <c r="D23" s="114"/>
      <c r="E23" s="127">
        <v>0</v>
      </c>
      <c r="F23" s="116">
        <f t="shared" si="0"/>
        <v>0</v>
      </c>
      <c r="G23" s="12"/>
      <c r="H23" s="16" t="e">
        <f>IF(#REF!&gt;0,#REF!+#REF!+#REF!-#REF!,#REF!+#REF!-#REF!)</f>
        <v>#REF!</v>
      </c>
    </row>
    <row r="24" spans="1:8" s="1" customFormat="1" ht="15" customHeight="1" x14ac:dyDescent="0.25">
      <c r="A24" s="14">
        <v>3144</v>
      </c>
      <c r="B24" s="15" t="s">
        <v>25</v>
      </c>
      <c r="C24" s="15">
        <v>493100027</v>
      </c>
      <c r="D24" s="114"/>
      <c r="E24" s="127">
        <v>0</v>
      </c>
      <c r="F24" s="116">
        <f t="shared" si="0"/>
        <v>0</v>
      </c>
      <c r="G24" s="12"/>
      <c r="H24" s="16" t="e">
        <f>IF(#REF!&gt;0,#REF!+#REF!+#REF!-#REF!,#REF!+#REF!-#REF!)</f>
        <v>#REF!</v>
      </c>
    </row>
    <row r="25" spans="1:8" s="1" customFormat="1" ht="15" customHeight="1" x14ac:dyDescent="0.25">
      <c r="A25" s="14">
        <v>3145</v>
      </c>
      <c r="B25" s="15" t="s">
        <v>26</v>
      </c>
      <c r="C25" s="15">
        <v>493100028</v>
      </c>
      <c r="D25" s="114"/>
      <c r="E25" s="127">
        <v>0</v>
      </c>
      <c r="F25" s="115">
        <f t="shared" si="0"/>
        <v>0</v>
      </c>
      <c r="G25" s="12"/>
      <c r="H25" s="16" t="e">
        <f>IF(#REF!&gt;0,#REF!+#REF!+#REF!-#REF!,#REF!+#REF!-#REF!)</f>
        <v>#REF!</v>
      </c>
    </row>
    <row r="26" spans="1:8" s="1" customFormat="1" ht="15" customHeight="1" x14ac:dyDescent="0.25">
      <c r="A26" s="14">
        <v>3150</v>
      </c>
      <c r="B26" s="17" t="s">
        <v>27</v>
      </c>
      <c r="C26" s="19"/>
      <c r="D26" s="98"/>
      <c r="E26" s="127">
        <v>0</v>
      </c>
      <c r="F26" s="108">
        <f t="shared" si="0"/>
        <v>0</v>
      </c>
      <c r="G26" s="12"/>
      <c r="H26" s="13" t="e">
        <f>IF(#REF!&gt;0,#REF!+#REF!+#REF!-#REF!,#REF!+#REF!-#REF!)</f>
        <v>#REF!</v>
      </c>
    </row>
    <row r="27" spans="1:8" s="1" customFormat="1" ht="15" customHeight="1" x14ac:dyDescent="0.25">
      <c r="A27" s="14">
        <v>3151</v>
      </c>
      <c r="B27" s="15" t="s">
        <v>28</v>
      </c>
      <c r="C27" s="15">
        <v>493100029</v>
      </c>
      <c r="D27" s="114"/>
      <c r="E27" s="127">
        <v>0</v>
      </c>
      <c r="F27" s="115">
        <f t="shared" si="0"/>
        <v>0</v>
      </c>
      <c r="G27" s="12"/>
      <c r="H27" s="16" t="e">
        <f>IF(#REF!&gt;0,#REF!+#REF!+#REF!-#REF!,#REF!+#REF!-#REF!)</f>
        <v>#REF!</v>
      </c>
    </row>
    <row r="28" spans="1:8" s="1" customFormat="1" ht="15" customHeight="1" x14ac:dyDescent="0.25">
      <c r="A28" s="14">
        <v>3152</v>
      </c>
      <c r="B28" s="15" t="s">
        <v>29</v>
      </c>
      <c r="C28" s="15">
        <v>493100030</v>
      </c>
      <c r="D28" s="114"/>
      <c r="E28" s="127">
        <v>0</v>
      </c>
      <c r="F28" s="116">
        <f t="shared" si="0"/>
        <v>0</v>
      </c>
      <c r="G28" s="12"/>
      <c r="H28" s="16" t="e">
        <f>IF(#REF!&gt;0,#REF!+#REF!+#REF!-#REF!,#REF!+#REF!-#REF!)</f>
        <v>#REF!</v>
      </c>
    </row>
    <row r="29" spans="1:8" s="1" customFormat="1" ht="15" customHeight="1" x14ac:dyDescent="0.25">
      <c r="A29" s="14">
        <v>3153</v>
      </c>
      <c r="B29" s="15" t="s">
        <v>30</v>
      </c>
      <c r="C29" s="15">
        <v>493100031</v>
      </c>
      <c r="D29" s="114"/>
      <c r="E29" s="127">
        <v>0</v>
      </c>
      <c r="F29" s="115">
        <f t="shared" si="0"/>
        <v>0</v>
      </c>
      <c r="G29" s="18"/>
      <c r="H29" s="16" t="e">
        <f>IF(#REF!&gt;0,#REF!+#REF!+#REF!-#REF!,#REF!+#REF!-#REF!)</f>
        <v>#REF!</v>
      </c>
    </row>
    <row r="30" spans="1:8" s="1" customFormat="1" ht="15" customHeight="1" x14ac:dyDescent="0.25">
      <c r="A30" s="14">
        <v>3154</v>
      </c>
      <c r="B30" s="15" t="s">
        <v>31</v>
      </c>
      <c r="C30" s="15">
        <v>493100032</v>
      </c>
      <c r="D30" s="114"/>
      <c r="E30" s="127">
        <v>0</v>
      </c>
      <c r="F30" s="115">
        <f t="shared" si="0"/>
        <v>0</v>
      </c>
      <c r="G30" s="18"/>
      <c r="H30" s="16" t="e">
        <f>IF(#REF!&gt;0,#REF!+#REF!+#REF!-#REF!,#REF!+#REF!-#REF!)</f>
        <v>#REF!</v>
      </c>
    </row>
    <row r="31" spans="1:8" s="1" customFormat="1" ht="15" customHeight="1" x14ac:dyDescent="0.25">
      <c r="A31" s="14">
        <v>3137</v>
      </c>
      <c r="B31" s="19" t="s">
        <v>32</v>
      </c>
      <c r="C31" s="19"/>
      <c r="D31" s="98"/>
      <c r="E31" s="127">
        <v>0</v>
      </c>
      <c r="F31" s="108">
        <f t="shared" si="0"/>
        <v>0</v>
      </c>
      <c r="G31" s="18"/>
      <c r="H31" s="13" t="e">
        <f>IF(#REF!&gt;0,#REF!+#REF!+#REF!-#REF!,#REF!+#REF!-#REF!)</f>
        <v>#REF!</v>
      </c>
    </row>
    <row r="32" spans="1:8" s="1" customFormat="1" ht="15" customHeight="1" x14ac:dyDescent="0.25">
      <c r="A32" s="14">
        <v>3701</v>
      </c>
      <c r="B32" s="15" t="s">
        <v>33</v>
      </c>
      <c r="C32" s="15">
        <v>493100033</v>
      </c>
      <c r="D32" s="104"/>
      <c r="E32" s="127">
        <v>0</v>
      </c>
      <c r="F32" s="116">
        <f t="shared" si="0"/>
        <v>0</v>
      </c>
      <c r="G32" s="18"/>
      <c r="H32" s="20" t="e">
        <f>IF(#REF!&gt;0,#REF!+#REF!+#REF!-#REF!,#REF!+#REF!-#REF!)</f>
        <v>#REF!</v>
      </c>
    </row>
    <row r="33" spans="1:8" s="1" customFormat="1" ht="15" customHeight="1" x14ac:dyDescent="0.25">
      <c r="A33" s="14">
        <v>3702</v>
      </c>
      <c r="B33" s="15" t="s">
        <v>34</v>
      </c>
      <c r="C33" s="15">
        <v>493100034</v>
      </c>
      <c r="D33" s="114"/>
      <c r="E33" s="127">
        <v>0</v>
      </c>
      <c r="F33" s="116">
        <f t="shared" si="0"/>
        <v>0</v>
      </c>
      <c r="G33" s="18"/>
      <c r="H33" s="16" t="e">
        <f>IF(#REF!&gt;0,#REF!+#REF!+#REF!-#REF!,#REF!+#REF!-#REF!)</f>
        <v>#REF!</v>
      </c>
    </row>
    <row r="34" spans="1:8" s="1" customFormat="1" ht="15" customHeight="1" x14ac:dyDescent="0.25">
      <c r="A34" s="14">
        <v>3703</v>
      </c>
      <c r="B34" s="15" t="s">
        <v>35</v>
      </c>
      <c r="C34" s="15">
        <v>493100035</v>
      </c>
      <c r="D34" s="114"/>
      <c r="E34" s="127">
        <v>0</v>
      </c>
      <c r="F34" s="115">
        <f t="shared" si="0"/>
        <v>0</v>
      </c>
      <c r="G34" s="18"/>
      <c r="H34" s="16" t="e">
        <f>IF(#REF!&gt;0,#REF!+#REF!+#REF!-#REF!,#REF!+#REF!-#REF!)</f>
        <v>#REF!</v>
      </c>
    </row>
    <row r="35" spans="1:8" s="1" customFormat="1" ht="15" customHeight="1" x14ac:dyDescent="0.25">
      <c r="A35" s="14">
        <v>3704</v>
      </c>
      <c r="B35" s="15" t="s">
        <v>36</v>
      </c>
      <c r="C35" s="15">
        <v>493100036</v>
      </c>
      <c r="D35" s="114"/>
      <c r="E35" s="127">
        <v>0</v>
      </c>
      <c r="F35" s="115">
        <f t="shared" si="0"/>
        <v>0</v>
      </c>
      <c r="G35" s="18"/>
      <c r="H35" s="16" t="e">
        <f>IF(#REF!&gt;0,#REF!+#REF!+#REF!-#REF!,#REF!+#REF!-#REF!)</f>
        <v>#REF!</v>
      </c>
    </row>
    <row r="36" spans="1:8" s="1" customFormat="1" ht="15" customHeight="1" x14ac:dyDescent="0.25">
      <c r="A36" s="14">
        <v>3705</v>
      </c>
      <c r="B36" s="15" t="s">
        <v>37</v>
      </c>
      <c r="C36" s="15">
        <v>493100037</v>
      </c>
      <c r="D36" s="114"/>
      <c r="E36" s="127">
        <v>0</v>
      </c>
      <c r="F36" s="115">
        <f t="shared" si="0"/>
        <v>0</v>
      </c>
      <c r="G36" s="18"/>
      <c r="H36" s="16" t="e">
        <f>IF(#REF!&gt;0,#REF!+#REF!+#REF!-#REF!,#REF!+#REF!-#REF!)</f>
        <v>#REF!</v>
      </c>
    </row>
    <row r="37" spans="1:8" s="1" customFormat="1" ht="15.75" x14ac:dyDescent="0.25">
      <c r="A37" s="14">
        <v>3706</v>
      </c>
      <c r="B37" s="15" t="s">
        <v>38</v>
      </c>
      <c r="C37" s="15">
        <v>493100038</v>
      </c>
      <c r="D37" s="114"/>
      <c r="E37" s="127">
        <v>0</v>
      </c>
      <c r="F37" s="115">
        <f t="shared" si="0"/>
        <v>0</v>
      </c>
      <c r="G37" s="18"/>
      <c r="H37" s="16" t="e">
        <f>IF(#REF!&gt;0,#REF!+#REF!+#REF!-#REF!,#REF!+#REF!-#REF!)</f>
        <v>#REF!</v>
      </c>
    </row>
    <row r="38" spans="1:8" s="1" customFormat="1" ht="15.75" hidden="1" x14ac:dyDescent="0.25">
      <c r="A38" s="14">
        <v>3707</v>
      </c>
      <c r="B38" s="21" t="s">
        <v>39</v>
      </c>
      <c r="C38" s="15">
        <v>493100012</v>
      </c>
      <c r="D38" s="114"/>
      <c r="E38" s="127">
        <v>0</v>
      </c>
      <c r="F38" s="115">
        <f t="shared" si="0"/>
        <v>0</v>
      </c>
      <c r="G38" s="18"/>
      <c r="H38" s="16" t="e">
        <f>IF(#REF!&gt;0,#REF!+#REF!+#REF!-#REF!,#REF!+#REF!-#REF!)</f>
        <v>#REF!</v>
      </c>
    </row>
    <row r="39" spans="1:8" s="1" customFormat="1" ht="15" hidden="1" customHeight="1" x14ac:dyDescent="0.25">
      <c r="A39" s="14">
        <v>3708</v>
      </c>
      <c r="B39" s="21" t="s">
        <v>39</v>
      </c>
      <c r="C39" s="15">
        <v>493100012</v>
      </c>
      <c r="D39" s="114"/>
      <c r="E39" s="127">
        <v>0</v>
      </c>
      <c r="F39" s="115">
        <f t="shared" si="0"/>
        <v>0</v>
      </c>
      <c r="G39" s="18"/>
      <c r="H39" s="13" t="e">
        <f>IF(#REF!&gt;0,#REF!+#REF!+#REF!-#REF!,#REF!+#REF!-#REF!)</f>
        <v>#REF!</v>
      </c>
    </row>
    <row r="40" spans="1:8" s="1" customFormat="1" ht="15" customHeight="1" x14ac:dyDescent="0.25">
      <c r="A40" s="14">
        <v>3720</v>
      </c>
      <c r="B40" s="19" t="s">
        <v>40</v>
      </c>
      <c r="C40" s="19"/>
      <c r="D40" s="98">
        <f>SUM(D41:D48)</f>
        <v>17500000</v>
      </c>
      <c r="E40" s="127">
        <f>SUM(E41:E48)</f>
        <v>10290457.800000001</v>
      </c>
      <c r="F40" s="124">
        <f t="shared" si="0"/>
        <v>7209542.1999999993</v>
      </c>
      <c r="G40" s="18"/>
      <c r="H40" s="16" t="e">
        <f>IF(#REF!&gt;0,#REF!+#REF!+#REF!-#REF!,#REF!+#REF!-#REF!)</f>
        <v>#REF!</v>
      </c>
    </row>
    <row r="41" spans="1:8" s="1" customFormat="1" ht="15" customHeight="1" x14ac:dyDescent="0.25">
      <c r="A41" s="14">
        <v>3721</v>
      </c>
      <c r="B41" s="15" t="s">
        <v>41</v>
      </c>
      <c r="C41" s="15">
        <v>493100039</v>
      </c>
      <c r="D41" s="114">
        <v>2500000</v>
      </c>
      <c r="E41" s="127">
        <v>0</v>
      </c>
      <c r="F41" s="115">
        <f t="shared" si="0"/>
        <v>2500000</v>
      </c>
      <c r="G41" s="18"/>
      <c r="H41" s="16" t="e">
        <f>IF(#REF!&gt;0,#REF!+#REF!+#REF!-#REF!,#REF!+#REF!-#REF!)</f>
        <v>#REF!</v>
      </c>
    </row>
    <row r="42" spans="1:8" s="1" customFormat="1" ht="15" customHeight="1" x14ac:dyDescent="0.25">
      <c r="A42" s="14">
        <v>3722</v>
      </c>
      <c r="B42" s="15" t="s">
        <v>42</v>
      </c>
      <c r="C42" s="15">
        <v>493100040</v>
      </c>
      <c r="D42" s="114">
        <v>10000000</v>
      </c>
      <c r="E42" s="127">
        <v>2001173.92</v>
      </c>
      <c r="F42" s="115">
        <f t="shared" si="0"/>
        <v>7998826.0800000001</v>
      </c>
      <c r="G42" s="18"/>
      <c r="H42" s="16" t="e">
        <f>IF(#REF!&gt;0,#REF!+#REF!+#REF!-#REF!,#REF!+#REF!-#REF!)</f>
        <v>#REF!</v>
      </c>
    </row>
    <row r="43" spans="1:8" s="1" customFormat="1" ht="15" customHeight="1" x14ac:dyDescent="0.25">
      <c r="A43" s="14">
        <v>3723</v>
      </c>
      <c r="B43" s="15" t="s">
        <v>43</v>
      </c>
      <c r="C43" s="15">
        <v>493100041</v>
      </c>
      <c r="D43" s="114"/>
      <c r="E43" s="127">
        <v>3997107</v>
      </c>
      <c r="F43" s="142">
        <f t="shared" si="0"/>
        <v>-3997107</v>
      </c>
      <c r="G43" s="18"/>
      <c r="H43" s="16" t="e">
        <f>IF(#REF!&gt;0,#REF!+#REF!+#REF!-#REF!,#REF!+#REF!-#REF!)</f>
        <v>#REF!</v>
      </c>
    </row>
    <row r="44" spans="1:8" s="1" customFormat="1" ht="15" customHeight="1" x14ac:dyDescent="0.25">
      <c r="A44" s="14">
        <v>3724</v>
      </c>
      <c r="B44" s="15" t="s">
        <v>44</v>
      </c>
      <c r="C44" s="15">
        <v>493100042</v>
      </c>
      <c r="D44" s="114">
        <v>1500000</v>
      </c>
      <c r="E44" s="127">
        <v>1614.6</v>
      </c>
      <c r="F44" s="115">
        <f t="shared" si="0"/>
        <v>1498385.4</v>
      </c>
      <c r="G44" s="18"/>
      <c r="H44" s="16" t="e">
        <f>IF(#REF!&gt;0,#REF!+#REF!+#REF!-#REF!,#REF!+#REF!-#REF!)</f>
        <v>#REF!</v>
      </c>
    </row>
    <row r="45" spans="1:8" s="1" customFormat="1" ht="15" customHeight="1" x14ac:dyDescent="0.25">
      <c r="A45" s="14">
        <v>3725</v>
      </c>
      <c r="B45" s="15" t="s">
        <v>45</v>
      </c>
      <c r="C45" s="15">
        <v>493100043</v>
      </c>
      <c r="D45" s="114">
        <v>3000000</v>
      </c>
      <c r="E45" s="127">
        <v>291992</v>
      </c>
      <c r="F45" s="115">
        <f t="shared" si="0"/>
        <v>2708008</v>
      </c>
      <c r="G45" s="18"/>
      <c r="H45" s="16" t="e">
        <f>IF(#REF!&gt;0,#REF!+#REF!+#REF!-#REF!,#REF!+#REF!-#REF!)</f>
        <v>#REF!</v>
      </c>
    </row>
    <row r="46" spans="1:8" s="1" customFormat="1" ht="15" customHeight="1" x14ac:dyDescent="0.25">
      <c r="A46" s="14">
        <v>3726</v>
      </c>
      <c r="B46" s="15" t="s">
        <v>46</v>
      </c>
      <c r="C46" s="15">
        <v>493100044</v>
      </c>
      <c r="D46" s="114"/>
      <c r="E46" s="127">
        <v>1463.28</v>
      </c>
      <c r="F46" s="116">
        <f t="shared" si="0"/>
        <v>-1463.28</v>
      </c>
      <c r="G46" s="18"/>
      <c r="H46" s="16" t="e">
        <f>IF(#REF!&gt;0,#REF!+#REF!+#REF!-#REF!,#REF!+#REF!-#REF!)</f>
        <v>#REF!</v>
      </c>
    </row>
    <row r="47" spans="1:8" s="1" customFormat="1" ht="15" customHeight="1" x14ac:dyDescent="0.25">
      <c r="A47" s="14">
        <v>3727</v>
      </c>
      <c r="B47" s="15" t="s">
        <v>47</v>
      </c>
      <c r="C47" s="15">
        <v>493100045</v>
      </c>
      <c r="D47" s="114">
        <v>500000</v>
      </c>
      <c r="E47" s="127">
        <v>3997107</v>
      </c>
      <c r="F47" s="143">
        <f t="shared" si="0"/>
        <v>-3497107</v>
      </c>
      <c r="G47" s="18"/>
      <c r="H47" s="16" t="e">
        <f>IF(#REF!&gt;0,#REF!+#REF!+#REF!-#REF!,#REF!+#REF!-#REF!)</f>
        <v>#REF!</v>
      </c>
    </row>
    <row r="48" spans="1:8" s="1" customFormat="1" ht="16.5" thickBot="1" x14ac:dyDescent="0.3">
      <c r="A48" s="14">
        <v>3728</v>
      </c>
      <c r="B48" s="15" t="s">
        <v>48</v>
      </c>
      <c r="C48" s="15">
        <v>493100046</v>
      </c>
      <c r="D48" s="114"/>
      <c r="E48" s="127">
        <v>0</v>
      </c>
      <c r="F48" s="115">
        <f t="shared" si="0"/>
        <v>0</v>
      </c>
      <c r="G48" s="49"/>
      <c r="H48" s="16"/>
    </row>
    <row r="49" spans="1:7" s="1" customFormat="1" ht="16.5" thickBot="1" x14ac:dyDescent="0.3">
      <c r="A49" s="25" t="s">
        <v>50</v>
      </c>
      <c r="B49" s="26"/>
      <c r="C49" s="26"/>
      <c r="D49" s="67">
        <f>D5+D9+D14+D20+D26+D31+D40</f>
        <v>18500000</v>
      </c>
      <c r="E49" s="129">
        <f>E5+E9+E14+E20+E26+E31+E40</f>
        <v>11289975.770000001</v>
      </c>
      <c r="F49" s="67">
        <f>F5+F9+F14+F20+F26+F31+F40</f>
        <v>7210024.2299999995</v>
      </c>
      <c r="G49" s="18"/>
    </row>
    <row r="50" spans="1:7" ht="17.25" x14ac:dyDescent="0.3">
      <c r="A50" s="27"/>
      <c r="B50" s="27"/>
      <c r="C50" s="27"/>
      <c r="D50" s="29"/>
      <c r="E50" s="29"/>
      <c r="F50" s="30"/>
    </row>
  </sheetData>
  <mergeCells count="7">
    <mergeCell ref="D3:D4"/>
    <mergeCell ref="H3:H4"/>
    <mergeCell ref="E3:E4"/>
    <mergeCell ref="F3:F4"/>
    <mergeCell ref="A3:A4"/>
    <mergeCell ref="B3:B4"/>
    <mergeCell ref="C3:C4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66"/>
  <sheetViews>
    <sheetView zoomScale="90" zoomScaleNormal="90" workbookViewId="0"/>
  </sheetViews>
  <sheetFormatPr defaultRowHeight="15" x14ac:dyDescent="0.25"/>
  <cols>
    <col min="1" max="1" width="9" bestFit="1" customWidth="1"/>
    <col min="2" max="2" width="32.28515625" customWidth="1"/>
    <col min="3" max="3" width="29.7109375" customWidth="1"/>
    <col min="4" max="4" width="20.5703125" customWidth="1"/>
    <col min="5" max="5" width="20" style="2" customWidth="1"/>
    <col min="6" max="6" width="20.7109375" customWidth="1"/>
    <col min="7" max="7" width="18" customWidth="1"/>
    <col min="8" max="8" width="22.28515625" customWidth="1"/>
    <col min="9" max="9" width="15.42578125" bestFit="1" customWidth="1"/>
  </cols>
  <sheetData>
    <row r="1" spans="1:8" ht="16.5" customHeight="1" x14ac:dyDescent="0.25">
      <c r="A1" t="s">
        <v>83</v>
      </c>
      <c r="C1" s="1"/>
      <c r="D1" s="1"/>
      <c r="F1" s="2"/>
      <c r="G1" s="2"/>
    </row>
    <row r="2" spans="1:8" ht="34.5" thickBot="1" x14ac:dyDescent="0.55000000000000004">
      <c r="A2" s="5" t="s">
        <v>58</v>
      </c>
      <c r="B2" s="5">
        <v>2019</v>
      </c>
      <c r="C2" s="32"/>
      <c r="D2" s="32"/>
      <c r="F2" s="2"/>
      <c r="G2" s="2"/>
      <c r="H2" s="2"/>
    </row>
    <row r="3" spans="1:8" ht="3.75" hidden="1" customHeight="1" x14ac:dyDescent="0.55000000000000004">
      <c r="B3" s="5"/>
      <c r="C3" s="1"/>
      <c r="D3" s="1"/>
      <c r="F3" s="2"/>
      <c r="G3" s="2"/>
      <c r="H3" s="2"/>
    </row>
    <row r="4" spans="1:8" ht="15" customHeight="1" x14ac:dyDescent="0.25">
      <c r="A4" s="176" t="s">
        <v>0</v>
      </c>
      <c r="B4" s="178" t="s">
        <v>1</v>
      </c>
      <c r="C4" s="180" t="s">
        <v>78</v>
      </c>
      <c r="D4" s="180" t="s">
        <v>54</v>
      </c>
      <c r="E4" s="183" t="s">
        <v>79</v>
      </c>
      <c r="F4" s="180" t="s">
        <v>80</v>
      </c>
      <c r="G4" s="185" t="s">
        <v>69</v>
      </c>
      <c r="H4" s="180" t="s">
        <v>70</v>
      </c>
    </row>
    <row r="5" spans="1:8" ht="227.25" customHeight="1" thickBot="1" x14ac:dyDescent="0.3">
      <c r="A5" s="177"/>
      <c r="B5" s="179"/>
      <c r="C5" s="181"/>
      <c r="D5" s="181"/>
      <c r="E5" s="184"/>
      <c r="F5" s="181"/>
      <c r="G5" s="186"/>
      <c r="H5" s="181"/>
    </row>
    <row r="6" spans="1:8" s="1" customFormat="1" ht="15" customHeight="1" x14ac:dyDescent="0.25">
      <c r="A6" s="68">
        <v>3110</v>
      </c>
      <c r="B6" s="72" t="s">
        <v>6</v>
      </c>
      <c r="C6" s="42">
        <v>920032</v>
      </c>
      <c r="D6" s="42"/>
      <c r="E6" s="130"/>
      <c r="F6" s="130">
        <v>0</v>
      </c>
      <c r="G6" s="42"/>
      <c r="H6" s="73">
        <f t="shared" ref="H6:H51" si="0">C6+D6-E6-F6+G6</f>
        <v>920032</v>
      </c>
    </row>
    <row r="7" spans="1:8" s="1" customFormat="1" ht="15" customHeight="1" x14ac:dyDescent="0.25">
      <c r="A7" s="69">
        <v>3111</v>
      </c>
      <c r="B7" s="74" t="s">
        <v>7</v>
      </c>
      <c r="C7" s="33">
        <v>12368832.340000005</v>
      </c>
      <c r="D7" s="33"/>
      <c r="E7" s="131">
        <v>5487.83</v>
      </c>
      <c r="F7" s="128">
        <v>0</v>
      </c>
      <c r="G7" s="33"/>
      <c r="H7" s="73">
        <f t="shared" si="0"/>
        <v>12363344.510000005</v>
      </c>
    </row>
    <row r="8" spans="1:8" s="1" customFormat="1" ht="15" customHeight="1" x14ac:dyDescent="0.25">
      <c r="A8" s="69">
        <v>3112</v>
      </c>
      <c r="B8" s="74" t="s">
        <v>8</v>
      </c>
      <c r="C8" s="33">
        <v>8451368.2799999993</v>
      </c>
      <c r="D8" s="33"/>
      <c r="E8" s="128">
        <v>208434.92</v>
      </c>
      <c r="F8" s="128">
        <v>0</v>
      </c>
      <c r="G8" s="53"/>
      <c r="H8" s="73">
        <f t="shared" si="0"/>
        <v>8242933.3599999994</v>
      </c>
    </row>
    <row r="9" spans="1:8" s="1" customFormat="1" ht="15" customHeight="1" x14ac:dyDescent="0.25">
      <c r="A9" s="69">
        <v>3113</v>
      </c>
      <c r="B9" s="74" t="s">
        <v>9</v>
      </c>
      <c r="C9" s="33">
        <v>7636278.2000000002</v>
      </c>
      <c r="D9" s="33"/>
      <c r="E9" s="128">
        <v>886905.88</v>
      </c>
      <c r="F9" s="128">
        <v>0</v>
      </c>
      <c r="G9" s="33"/>
      <c r="H9" s="73">
        <f t="shared" si="0"/>
        <v>6749372.3200000003</v>
      </c>
    </row>
    <row r="10" spans="1:8" s="1" customFormat="1" ht="15" customHeight="1" x14ac:dyDescent="0.25">
      <c r="A10" s="69">
        <v>3120</v>
      </c>
      <c r="B10" s="75" t="s">
        <v>10</v>
      </c>
      <c r="C10" s="43">
        <v>1554624</v>
      </c>
      <c r="D10" s="43"/>
      <c r="E10" s="130"/>
      <c r="F10" s="130">
        <v>0</v>
      </c>
      <c r="G10" s="42"/>
      <c r="H10" s="73">
        <f t="shared" si="0"/>
        <v>1554624</v>
      </c>
    </row>
    <row r="11" spans="1:8" s="1" customFormat="1" ht="15" customHeight="1" x14ac:dyDescent="0.25">
      <c r="A11" s="69">
        <v>3122</v>
      </c>
      <c r="B11" s="74" t="s">
        <v>11</v>
      </c>
      <c r="C11" s="33">
        <v>3197460.7900000005</v>
      </c>
      <c r="D11" s="33"/>
      <c r="E11" s="128"/>
      <c r="F11" s="128">
        <v>1334706.1200000003</v>
      </c>
      <c r="G11" s="33"/>
      <c r="H11" s="73">
        <f t="shared" si="0"/>
        <v>1862754.6700000002</v>
      </c>
    </row>
    <row r="12" spans="1:8" s="1" customFormat="1" ht="15" customHeight="1" x14ac:dyDescent="0.25">
      <c r="A12" s="69">
        <v>3123</v>
      </c>
      <c r="B12" s="74" t="s">
        <v>12</v>
      </c>
      <c r="C12" s="33">
        <v>9959776.0200000033</v>
      </c>
      <c r="D12" s="33"/>
      <c r="E12" s="128"/>
      <c r="F12" s="128">
        <v>2365176.7600000007</v>
      </c>
      <c r="G12" s="33"/>
      <c r="H12" s="73">
        <f t="shared" si="0"/>
        <v>7594599.2600000026</v>
      </c>
    </row>
    <row r="13" spans="1:8" s="1" customFormat="1" ht="15" customHeight="1" x14ac:dyDescent="0.25">
      <c r="A13" s="69">
        <v>3125</v>
      </c>
      <c r="B13" s="74" t="s">
        <v>13</v>
      </c>
      <c r="C13" s="33">
        <v>4624933.7100000009</v>
      </c>
      <c r="D13" s="33"/>
      <c r="E13" s="128"/>
      <c r="F13" s="128">
        <v>0</v>
      </c>
      <c r="G13" s="33"/>
      <c r="H13" s="73">
        <f t="shared" si="0"/>
        <v>4624933.7100000009</v>
      </c>
    </row>
    <row r="14" spans="1:8" s="1" customFormat="1" ht="15" customHeight="1" x14ac:dyDescent="0.25">
      <c r="A14" s="69">
        <v>3127</v>
      </c>
      <c r="B14" s="74" t="s">
        <v>14</v>
      </c>
      <c r="C14" s="33">
        <v>624365.31000000099</v>
      </c>
      <c r="D14" s="33"/>
      <c r="E14" s="128"/>
      <c r="F14" s="128">
        <v>40407.699999999997</v>
      </c>
      <c r="G14" s="33"/>
      <c r="H14" s="73">
        <f t="shared" si="0"/>
        <v>583957.61000000103</v>
      </c>
    </row>
    <row r="15" spans="1:8" s="1" customFormat="1" ht="15" customHeight="1" x14ac:dyDescent="0.25">
      <c r="A15" s="69">
        <v>3130</v>
      </c>
      <c r="B15" s="75" t="s">
        <v>15</v>
      </c>
      <c r="C15" s="43">
        <v>636397.54999999993</v>
      </c>
      <c r="D15" s="43"/>
      <c r="E15" s="130"/>
      <c r="F15" s="130">
        <v>0</v>
      </c>
      <c r="G15" s="42"/>
      <c r="H15" s="73">
        <f t="shared" si="0"/>
        <v>636397.54999999993</v>
      </c>
    </row>
    <row r="16" spans="1:8" s="1" customFormat="1" ht="15" customHeight="1" x14ac:dyDescent="0.25">
      <c r="A16" s="69">
        <v>3131</v>
      </c>
      <c r="B16" s="74" t="s">
        <v>16</v>
      </c>
      <c r="C16" s="33">
        <v>3243791.44</v>
      </c>
      <c r="D16" s="33">
        <v>307488.84000000003</v>
      </c>
      <c r="E16" s="128"/>
      <c r="F16" s="128">
        <v>0</v>
      </c>
      <c r="G16" s="33"/>
      <c r="H16" s="73">
        <f t="shared" si="0"/>
        <v>3551280.28</v>
      </c>
    </row>
    <row r="17" spans="1:8" s="1" customFormat="1" ht="15" customHeight="1" x14ac:dyDescent="0.25">
      <c r="A17" s="69">
        <v>3132</v>
      </c>
      <c r="B17" s="74" t="s">
        <v>17</v>
      </c>
      <c r="C17" s="33">
        <v>2668669.14</v>
      </c>
      <c r="D17" s="33"/>
      <c r="E17" s="128">
        <v>123571.84</v>
      </c>
      <c r="F17" s="128">
        <v>1184112.6000000001</v>
      </c>
      <c r="G17" s="33"/>
      <c r="H17" s="73">
        <f t="shared" si="0"/>
        <v>1360984.7000000002</v>
      </c>
    </row>
    <row r="18" spans="1:8" s="1" customFormat="1" ht="15" customHeight="1" x14ac:dyDescent="0.25">
      <c r="A18" s="69">
        <v>3133</v>
      </c>
      <c r="B18" s="74" t="s">
        <v>18</v>
      </c>
      <c r="C18" s="33">
        <v>7037935.2199999997</v>
      </c>
      <c r="D18" s="33"/>
      <c r="E18" s="128"/>
      <c r="F18" s="128">
        <v>1401454.8</v>
      </c>
      <c r="G18" s="33"/>
      <c r="H18" s="73">
        <f t="shared" si="0"/>
        <v>5636480.4199999999</v>
      </c>
    </row>
    <row r="19" spans="1:8" s="1" customFormat="1" ht="15" customHeight="1" x14ac:dyDescent="0.25">
      <c r="A19" s="69">
        <v>3134</v>
      </c>
      <c r="B19" s="74" t="s">
        <v>19</v>
      </c>
      <c r="C19" s="33">
        <v>290577.28000000026</v>
      </c>
      <c r="D19" s="33"/>
      <c r="E19" s="128"/>
      <c r="F19" s="128">
        <v>0</v>
      </c>
      <c r="G19" s="53"/>
      <c r="H19" s="73">
        <f t="shared" si="0"/>
        <v>290577.28000000026</v>
      </c>
    </row>
    <row r="20" spans="1:8" s="1" customFormat="1" ht="15" customHeight="1" x14ac:dyDescent="0.25">
      <c r="A20" s="69">
        <v>3135</v>
      </c>
      <c r="B20" s="74" t="s">
        <v>20</v>
      </c>
      <c r="C20" s="33">
        <v>1553676.6</v>
      </c>
      <c r="D20" s="33"/>
      <c r="E20" s="128">
        <v>246171.5</v>
      </c>
      <c r="F20" s="128">
        <v>205422.06</v>
      </c>
      <c r="G20" s="33"/>
      <c r="H20" s="73">
        <f t="shared" si="0"/>
        <v>1102083.04</v>
      </c>
    </row>
    <row r="21" spans="1:8" s="1" customFormat="1" ht="15" customHeight="1" x14ac:dyDescent="0.25">
      <c r="A21" s="69">
        <v>3140</v>
      </c>
      <c r="B21" s="75" t="s">
        <v>21</v>
      </c>
      <c r="C21" s="43">
        <v>177000</v>
      </c>
      <c r="D21" s="43"/>
      <c r="E21" s="130"/>
      <c r="F21" s="130">
        <v>0</v>
      </c>
      <c r="G21" s="42"/>
      <c r="H21" s="73">
        <f t="shared" si="0"/>
        <v>177000</v>
      </c>
    </row>
    <row r="22" spans="1:8" s="1" customFormat="1" ht="15" customHeight="1" x14ac:dyDescent="0.25">
      <c r="A22" s="69">
        <v>3141</v>
      </c>
      <c r="B22" s="74" t="s">
        <v>22</v>
      </c>
      <c r="C22" s="33">
        <v>-180020.45999999996</v>
      </c>
      <c r="D22" s="33"/>
      <c r="E22" s="128">
        <v>11339.11</v>
      </c>
      <c r="F22" s="128">
        <v>0</v>
      </c>
      <c r="G22" s="33"/>
      <c r="H22" s="145">
        <f t="shared" si="0"/>
        <v>-191359.56999999995</v>
      </c>
    </row>
    <row r="23" spans="1:8" s="1" customFormat="1" ht="15" customHeight="1" x14ac:dyDescent="0.25">
      <c r="A23" s="69">
        <v>3142</v>
      </c>
      <c r="B23" s="74" t="s">
        <v>23</v>
      </c>
      <c r="C23" s="33">
        <v>-385227.93999999994</v>
      </c>
      <c r="D23" s="33"/>
      <c r="E23" s="128"/>
      <c r="F23" s="128">
        <v>0</v>
      </c>
      <c r="G23" s="53"/>
      <c r="H23" s="145">
        <f t="shared" si="0"/>
        <v>-385227.93999999994</v>
      </c>
    </row>
    <row r="24" spans="1:8" s="1" customFormat="1" ht="15" customHeight="1" x14ac:dyDescent="0.25">
      <c r="A24" s="69">
        <v>3143</v>
      </c>
      <c r="B24" s="74" t="s">
        <v>24</v>
      </c>
      <c r="C24" s="33">
        <v>5738508.3099999996</v>
      </c>
      <c r="D24" s="33"/>
      <c r="E24" s="128">
        <v>146000</v>
      </c>
      <c r="F24" s="128">
        <v>0</v>
      </c>
      <c r="G24" s="33"/>
      <c r="H24" s="73">
        <f t="shared" si="0"/>
        <v>5592508.3099999996</v>
      </c>
    </row>
    <row r="25" spans="1:8" s="1" customFormat="1" ht="15" customHeight="1" x14ac:dyDescent="0.25">
      <c r="A25" s="69">
        <v>3144</v>
      </c>
      <c r="B25" s="74" t="s">
        <v>25</v>
      </c>
      <c r="C25" s="33">
        <v>659561.97</v>
      </c>
      <c r="D25" s="33"/>
      <c r="E25" s="128"/>
      <c r="F25" s="128">
        <v>0</v>
      </c>
      <c r="G25" s="33"/>
      <c r="H25" s="73">
        <f t="shared" si="0"/>
        <v>659561.97</v>
      </c>
    </row>
    <row r="26" spans="1:8" s="1" customFormat="1" ht="15" customHeight="1" x14ac:dyDescent="0.25">
      <c r="A26" s="69">
        <v>3145</v>
      </c>
      <c r="B26" s="74" t="s">
        <v>26</v>
      </c>
      <c r="C26" s="33">
        <v>4827936.129999999</v>
      </c>
      <c r="D26" s="33"/>
      <c r="E26" s="128">
        <v>515620.01</v>
      </c>
      <c r="F26" s="128">
        <v>0</v>
      </c>
      <c r="G26" s="33"/>
      <c r="H26" s="73">
        <f t="shared" si="0"/>
        <v>4312316.1199999992</v>
      </c>
    </row>
    <row r="27" spans="1:8" s="1" customFormat="1" ht="15" customHeight="1" x14ac:dyDescent="0.25">
      <c r="A27" s="69">
        <v>3150</v>
      </c>
      <c r="B27" s="75" t="s">
        <v>27</v>
      </c>
      <c r="C27" s="43">
        <v>0</v>
      </c>
      <c r="D27" s="43"/>
      <c r="E27" s="130"/>
      <c r="F27" s="130">
        <v>0</v>
      </c>
      <c r="G27" s="42"/>
      <c r="H27" s="73">
        <f t="shared" si="0"/>
        <v>0</v>
      </c>
    </row>
    <row r="28" spans="1:8" s="1" customFormat="1" ht="15" customHeight="1" x14ac:dyDescent="0.25">
      <c r="A28" s="69">
        <v>3151</v>
      </c>
      <c r="B28" s="74" t="s">
        <v>28</v>
      </c>
      <c r="C28" s="33">
        <v>1697341.0399999998</v>
      </c>
      <c r="D28" s="33"/>
      <c r="E28" s="128"/>
      <c r="F28" s="128">
        <v>0</v>
      </c>
      <c r="G28" s="33"/>
      <c r="H28" s="73">
        <f t="shared" si="0"/>
        <v>1697341.0399999998</v>
      </c>
    </row>
    <row r="29" spans="1:8" s="1" customFormat="1" ht="15" customHeight="1" x14ac:dyDescent="0.25">
      <c r="A29" s="69">
        <v>3152</v>
      </c>
      <c r="B29" s="74" t="s">
        <v>29</v>
      </c>
      <c r="C29" s="33">
        <v>948413.13000000035</v>
      </c>
      <c r="D29" s="33"/>
      <c r="E29" s="128"/>
      <c r="F29" s="128">
        <v>0</v>
      </c>
      <c r="G29" s="33"/>
      <c r="H29" s="73">
        <f t="shared" si="0"/>
        <v>948413.13000000035</v>
      </c>
    </row>
    <row r="30" spans="1:8" s="1" customFormat="1" ht="15" customHeight="1" x14ac:dyDescent="0.25">
      <c r="A30" s="69">
        <v>3153</v>
      </c>
      <c r="B30" s="74" t="s">
        <v>30</v>
      </c>
      <c r="C30" s="33">
        <v>1209955.8700000003</v>
      </c>
      <c r="D30" s="33"/>
      <c r="E30" s="128"/>
      <c r="F30" s="128">
        <v>0</v>
      </c>
      <c r="G30" s="53"/>
      <c r="H30" s="73">
        <f t="shared" si="0"/>
        <v>1209955.8700000003</v>
      </c>
    </row>
    <row r="31" spans="1:8" s="1" customFormat="1" ht="15" customHeight="1" x14ac:dyDescent="0.25">
      <c r="A31" s="69">
        <v>3154</v>
      </c>
      <c r="B31" s="74" t="s">
        <v>31</v>
      </c>
      <c r="C31" s="33">
        <v>894666.96</v>
      </c>
      <c r="D31" s="33"/>
      <c r="E31" s="128"/>
      <c r="F31" s="128">
        <v>0</v>
      </c>
      <c r="G31" s="33"/>
      <c r="H31" s="73">
        <f t="shared" si="0"/>
        <v>894666.96</v>
      </c>
    </row>
    <row r="32" spans="1:8" s="1" customFormat="1" ht="15" customHeight="1" x14ac:dyDescent="0.25">
      <c r="A32" s="69">
        <v>3137</v>
      </c>
      <c r="B32" s="76" t="s">
        <v>32</v>
      </c>
      <c r="C32" s="34">
        <v>1050156.1700000002</v>
      </c>
      <c r="D32" s="34"/>
      <c r="E32" s="130">
        <v>800000</v>
      </c>
      <c r="F32" s="130">
        <v>0</v>
      </c>
      <c r="G32" s="42"/>
      <c r="H32" s="73">
        <f t="shared" si="0"/>
        <v>250156.17000000016</v>
      </c>
    </row>
    <row r="33" spans="1:8" s="1" customFormat="1" ht="15" customHeight="1" x14ac:dyDescent="0.25">
      <c r="A33" s="69">
        <v>3701</v>
      </c>
      <c r="B33" s="74" t="s">
        <v>33</v>
      </c>
      <c r="C33" s="33">
        <v>2087039.79</v>
      </c>
      <c r="D33" s="33"/>
      <c r="E33" s="128"/>
      <c r="F33" s="131">
        <v>538.20000000000005</v>
      </c>
      <c r="G33" s="52"/>
      <c r="H33" s="73">
        <f t="shared" si="0"/>
        <v>2086501.59</v>
      </c>
    </row>
    <row r="34" spans="1:8" s="1" customFormat="1" ht="15" customHeight="1" x14ac:dyDescent="0.25">
      <c r="A34" s="69">
        <v>3702</v>
      </c>
      <c r="B34" s="74" t="s">
        <v>34</v>
      </c>
      <c r="C34" s="33">
        <v>1100516.2599999993</v>
      </c>
      <c r="D34" s="33"/>
      <c r="E34" s="128"/>
      <c r="F34" s="128">
        <v>0</v>
      </c>
      <c r="G34" s="33"/>
      <c r="H34" s="73">
        <f t="shared" si="0"/>
        <v>1100516.2599999993</v>
      </c>
    </row>
    <row r="35" spans="1:8" s="1" customFormat="1" ht="15" customHeight="1" x14ac:dyDescent="0.25">
      <c r="A35" s="69">
        <v>3703</v>
      </c>
      <c r="B35" s="74" t="s">
        <v>35</v>
      </c>
      <c r="C35" s="33">
        <v>-3799.9600000000064</v>
      </c>
      <c r="D35" s="33"/>
      <c r="E35" s="128"/>
      <c r="F35" s="128">
        <v>731.64</v>
      </c>
      <c r="G35" s="33"/>
      <c r="H35" s="145">
        <f t="shared" si="0"/>
        <v>-4531.6000000000067</v>
      </c>
    </row>
    <row r="36" spans="1:8" s="1" customFormat="1" ht="15" customHeight="1" x14ac:dyDescent="0.25">
      <c r="A36" s="69">
        <v>3704</v>
      </c>
      <c r="B36" s="74" t="s">
        <v>36</v>
      </c>
      <c r="C36" s="33">
        <v>5697880.6699999999</v>
      </c>
      <c r="D36" s="33">
        <v>-1672545</v>
      </c>
      <c r="E36" s="128">
        <v>247000</v>
      </c>
      <c r="F36" s="128">
        <v>338215.39</v>
      </c>
      <c r="G36" s="33"/>
      <c r="H36" s="73">
        <f t="shared" si="0"/>
        <v>3440120.28</v>
      </c>
    </row>
    <row r="37" spans="1:8" s="1" customFormat="1" ht="15" customHeight="1" x14ac:dyDescent="0.25">
      <c r="A37" s="69">
        <v>3705</v>
      </c>
      <c r="B37" s="74" t="s">
        <v>37</v>
      </c>
      <c r="C37" s="33">
        <v>3065068.5700000003</v>
      </c>
      <c r="D37" s="33">
        <v>-108962</v>
      </c>
      <c r="E37" s="128"/>
      <c r="F37" s="128">
        <v>0</v>
      </c>
      <c r="G37" s="33"/>
      <c r="H37" s="73">
        <f t="shared" si="0"/>
        <v>2956106.5700000003</v>
      </c>
    </row>
    <row r="38" spans="1:8" s="1" customFormat="1" ht="15" customHeight="1" x14ac:dyDescent="0.25">
      <c r="A38" s="69">
        <v>3706</v>
      </c>
      <c r="B38" s="74" t="s">
        <v>38</v>
      </c>
      <c r="C38" s="33">
        <v>80960.19</v>
      </c>
      <c r="D38" s="33"/>
      <c r="E38" s="128"/>
      <c r="F38" s="128">
        <v>0</v>
      </c>
      <c r="G38" s="33"/>
      <c r="H38" s="73">
        <f t="shared" si="0"/>
        <v>80960.19</v>
      </c>
    </row>
    <row r="39" spans="1:8" s="1" customFormat="1" ht="15.75" hidden="1" customHeight="1" x14ac:dyDescent="0.25">
      <c r="A39" s="69">
        <v>3707</v>
      </c>
      <c r="B39" s="77" t="s">
        <v>39</v>
      </c>
      <c r="C39" s="33">
        <v>0</v>
      </c>
      <c r="D39" s="33"/>
      <c r="E39" s="128"/>
      <c r="F39" s="128">
        <v>0</v>
      </c>
      <c r="G39" s="33"/>
      <c r="H39" s="73">
        <f t="shared" si="0"/>
        <v>0</v>
      </c>
    </row>
    <row r="40" spans="1:8" s="1" customFormat="1" ht="15" hidden="1" customHeight="1" x14ac:dyDescent="0.25">
      <c r="A40" s="69">
        <v>3708</v>
      </c>
      <c r="B40" s="77" t="s">
        <v>39</v>
      </c>
      <c r="C40" s="35">
        <v>0</v>
      </c>
      <c r="D40" s="35"/>
      <c r="E40" s="132"/>
      <c r="F40" s="132">
        <v>0</v>
      </c>
      <c r="G40" s="33"/>
      <c r="H40" s="73">
        <f t="shared" si="0"/>
        <v>0</v>
      </c>
    </row>
    <row r="41" spans="1:8" s="1" customFormat="1" ht="15" customHeight="1" x14ac:dyDescent="0.25">
      <c r="A41" s="69">
        <v>3720</v>
      </c>
      <c r="B41" s="76" t="s">
        <v>40</v>
      </c>
      <c r="C41" s="34">
        <v>6520132.3399999999</v>
      </c>
      <c r="D41" s="34"/>
      <c r="E41" s="130"/>
      <c r="F41" s="130">
        <v>997906</v>
      </c>
      <c r="G41" s="42"/>
      <c r="H41" s="73">
        <f t="shared" si="0"/>
        <v>5522226.3399999999</v>
      </c>
    </row>
    <row r="42" spans="1:8" s="1" customFormat="1" ht="15" customHeight="1" x14ac:dyDescent="0.25">
      <c r="A42" s="69">
        <v>3721</v>
      </c>
      <c r="B42" s="74" t="s">
        <v>41</v>
      </c>
      <c r="C42" s="33">
        <v>3856190.75</v>
      </c>
      <c r="D42" s="33"/>
      <c r="E42" s="128"/>
      <c r="F42" s="128">
        <v>0</v>
      </c>
      <c r="G42" s="33"/>
      <c r="H42" s="73">
        <f t="shared" si="0"/>
        <v>3856190.75</v>
      </c>
    </row>
    <row r="43" spans="1:8" s="1" customFormat="1" ht="15" customHeight="1" x14ac:dyDescent="0.25">
      <c r="A43" s="69">
        <v>3722</v>
      </c>
      <c r="B43" s="74" t="s">
        <v>42</v>
      </c>
      <c r="C43" s="33">
        <v>4165086.16</v>
      </c>
      <c r="D43" s="33"/>
      <c r="E43" s="128"/>
      <c r="F43" s="128">
        <v>3251784.5</v>
      </c>
      <c r="G43" s="53"/>
      <c r="H43" s="73">
        <f t="shared" si="0"/>
        <v>913301.66000000015</v>
      </c>
    </row>
    <row r="44" spans="1:8" s="1" customFormat="1" ht="15" customHeight="1" x14ac:dyDescent="0.25">
      <c r="A44" s="69">
        <v>3723</v>
      </c>
      <c r="B44" s="74" t="s">
        <v>43</v>
      </c>
      <c r="C44" s="33">
        <v>6440825.9300000006</v>
      </c>
      <c r="D44" s="33"/>
      <c r="E44" s="128"/>
      <c r="F44" s="128">
        <v>5640865.7600000007</v>
      </c>
      <c r="G44" s="33"/>
      <c r="H44" s="73">
        <f t="shared" si="0"/>
        <v>799960.16999999993</v>
      </c>
    </row>
    <row r="45" spans="1:8" s="1" customFormat="1" ht="15" customHeight="1" x14ac:dyDescent="0.25">
      <c r="A45" s="69">
        <v>3724</v>
      </c>
      <c r="B45" s="74" t="s">
        <v>44</v>
      </c>
      <c r="C45" s="33">
        <v>9250400.2000000011</v>
      </c>
      <c r="D45" s="33"/>
      <c r="E45" s="128"/>
      <c r="F45" s="128">
        <v>74020.5</v>
      </c>
      <c r="G45" s="33"/>
      <c r="H45" s="73">
        <f t="shared" si="0"/>
        <v>9176379.7000000011</v>
      </c>
    </row>
    <row r="46" spans="1:8" s="1" customFormat="1" ht="15" customHeight="1" x14ac:dyDescent="0.25">
      <c r="A46" s="69">
        <v>3725</v>
      </c>
      <c r="B46" s="74" t="s">
        <v>45</v>
      </c>
      <c r="C46" s="33">
        <v>7484404.5899999999</v>
      </c>
      <c r="D46" s="33"/>
      <c r="E46" s="128">
        <v>9214.2999999999993</v>
      </c>
      <c r="F46" s="128">
        <v>0</v>
      </c>
      <c r="G46" s="33"/>
      <c r="H46" s="73">
        <f t="shared" si="0"/>
        <v>7475190.29</v>
      </c>
    </row>
    <row r="47" spans="1:8" s="1" customFormat="1" ht="15" customHeight="1" x14ac:dyDescent="0.25">
      <c r="A47" s="69">
        <v>3726</v>
      </c>
      <c r="B47" s="74" t="s">
        <v>46</v>
      </c>
      <c r="C47" s="33">
        <v>548453.7799999991</v>
      </c>
      <c r="D47" s="33"/>
      <c r="E47" s="128"/>
      <c r="F47" s="128">
        <v>1041770</v>
      </c>
      <c r="G47" s="33"/>
      <c r="H47" s="145">
        <f t="shared" si="0"/>
        <v>-493316.2200000009</v>
      </c>
    </row>
    <row r="48" spans="1:8" s="1" customFormat="1" ht="15" customHeight="1" x14ac:dyDescent="0.25">
      <c r="A48" s="69">
        <v>3727</v>
      </c>
      <c r="B48" s="74" t="s">
        <v>47</v>
      </c>
      <c r="C48" s="33">
        <v>11347478.149999999</v>
      </c>
      <c r="D48" s="33"/>
      <c r="E48" s="128"/>
      <c r="F48" s="128">
        <v>2299570.1</v>
      </c>
      <c r="G48" s="33"/>
      <c r="H48" s="73">
        <f t="shared" si="0"/>
        <v>9047908.0499999989</v>
      </c>
    </row>
    <row r="49" spans="1:10" s="1" customFormat="1" ht="15.75" x14ac:dyDescent="0.25">
      <c r="A49" s="69">
        <v>3728</v>
      </c>
      <c r="B49" s="74" t="s">
        <v>48</v>
      </c>
      <c r="C49" s="33">
        <v>615788.98</v>
      </c>
      <c r="D49" s="33"/>
      <c r="E49" s="128"/>
      <c r="F49" s="128">
        <v>0</v>
      </c>
      <c r="G49" s="33"/>
      <c r="H49" s="73">
        <f t="shared" si="0"/>
        <v>615788.98</v>
      </c>
      <c r="I49" s="94"/>
    </row>
    <row r="50" spans="1:10" s="1" customFormat="1" ht="42.75" customHeight="1" x14ac:dyDescent="0.25">
      <c r="A50" s="69" t="s">
        <v>67</v>
      </c>
      <c r="B50" s="78" t="s">
        <v>49</v>
      </c>
      <c r="C50" s="34">
        <f>-36782873.46+(-1387243.65)</f>
        <v>-38170117.109999999</v>
      </c>
      <c r="D50" s="34"/>
      <c r="E50" s="130"/>
      <c r="F50" s="130">
        <v>0</v>
      </c>
      <c r="G50" s="42"/>
      <c r="H50" s="144">
        <f t="shared" si="0"/>
        <v>-38170117.109999999</v>
      </c>
    </row>
    <row r="51" spans="1:10" s="1" customFormat="1" ht="15" customHeight="1" thickBot="1" x14ac:dyDescent="0.3">
      <c r="A51" s="70">
        <v>3900</v>
      </c>
      <c r="B51" s="74" t="s">
        <v>68</v>
      </c>
      <c r="C51" s="33">
        <f>36698806.23+7704587.93+2175140.48-649873</f>
        <v>45928661.639999993</v>
      </c>
      <c r="D51" s="33">
        <v>1781507</v>
      </c>
      <c r="E51" s="131">
        <v>2702967.48</v>
      </c>
      <c r="F51" s="128">
        <v>41450969.479999997</v>
      </c>
      <c r="G51" s="33"/>
      <c r="H51" s="73">
        <f t="shared" si="0"/>
        <v>3556231.6799999997</v>
      </c>
      <c r="I51" s="111" t="s">
        <v>71</v>
      </c>
    </row>
    <row r="52" spans="1:10" s="1" customFormat="1" ht="30" customHeight="1" thickBot="1" x14ac:dyDescent="0.3">
      <c r="A52" s="71" t="s">
        <v>50</v>
      </c>
      <c r="B52" s="36"/>
      <c r="C52" s="37">
        <v>151421979.98999998</v>
      </c>
      <c r="D52" s="37">
        <f>SUM(D6:D51)</f>
        <v>307488.84000000008</v>
      </c>
      <c r="E52" s="133">
        <f>SUM(E6:E51)</f>
        <v>5902712.8699999992</v>
      </c>
      <c r="F52" s="133">
        <f>SUM(F6:F51)</f>
        <v>61627651.609999999</v>
      </c>
      <c r="G52" s="37">
        <f>SUM(G6:G51)</f>
        <v>0</v>
      </c>
      <c r="H52" s="79">
        <f>SUM(H6:H51)</f>
        <v>84199104.350000054</v>
      </c>
    </row>
    <row r="53" spans="1:10" s="1" customFormat="1" ht="21.75" customHeight="1" x14ac:dyDescent="0.25">
      <c r="A53" s="38"/>
      <c r="B53" s="38"/>
      <c r="C53" s="38"/>
      <c r="D53" s="38"/>
      <c r="E53" s="39"/>
      <c r="F53" s="39"/>
      <c r="G53" s="39"/>
      <c r="H53" s="39"/>
    </row>
    <row r="54" spans="1:10" s="1" customFormat="1" ht="60.75" hidden="1" customHeight="1" x14ac:dyDescent="0.25">
      <c r="A54" s="38"/>
      <c r="B54" s="182" t="s">
        <v>55</v>
      </c>
      <c r="C54" s="182"/>
      <c r="D54" s="182"/>
      <c r="E54" s="182"/>
      <c r="F54" s="182"/>
      <c r="G54" s="182"/>
      <c r="H54" s="182"/>
      <c r="J54" s="1">
        <v>40982318.789999992</v>
      </c>
    </row>
    <row r="55" spans="1:10" ht="17.25" hidden="1" x14ac:dyDescent="0.3">
      <c r="A55" s="27"/>
      <c r="B55" s="27"/>
      <c r="C55" s="40"/>
      <c r="D55" s="40"/>
      <c r="E55" s="28"/>
      <c r="F55" s="28"/>
      <c r="G55" s="29"/>
      <c r="H55" s="28"/>
    </row>
    <row r="56" spans="1:10" hidden="1" x14ac:dyDescent="0.25"/>
    <row r="57" spans="1:10" hidden="1" x14ac:dyDescent="0.25">
      <c r="E57" s="51"/>
      <c r="F57" s="41"/>
    </row>
    <row r="58" spans="1:10" hidden="1" x14ac:dyDescent="0.25">
      <c r="E58" s="51"/>
      <c r="F58" s="41"/>
    </row>
    <row r="59" spans="1:10" hidden="1" x14ac:dyDescent="0.25">
      <c r="E59" s="51"/>
      <c r="F59" s="41"/>
    </row>
    <row r="60" spans="1:10" hidden="1" x14ac:dyDescent="0.25">
      <c r="E60" s="51"/>
      <c r="F60" s="41"/>
    </row>
    <row r="61" spans="1:10" hidden="1" x14ac:dyDescent="0.25"/>
    <row r="63" spans="1:10" x14ac:dyDescent="0.25">
      <c r="E63" s="81"/>
      <c r="F63" s="81"/>
      <c r="G63" s="81"/>
      <c r="H63" s="80"/>
    </row>
    <row r="64" spans="1:10" x14ac:dyDescent="0.25">
      <c r="E64" s="82"/>
      <c r="F64" s="139"/>
      <c r="G64" s="80"/>
      <c r="H64" s="80"/>
    </row>
    <row r="65" spans="6:6" x14ac:dyDescent="0.25">
      <c r="F65" s="140"/>
    </row>
    <row r="66" spans="6:6" x14ac:dyDescent="0.25">
      <c r="F66" s="141"/>
    </row>
  </sheetData>
  <mergeCells count="9">
    <mergeCell ref="A4:A5"/>
    <mergeCell ref="B4:B5"/>
    <mergeCell ref="H4:H5"/>
    <mergeCell ref="D4:D5"/>
    <mergeCell ref="B54:H54"/>
    <mergeCell ref="C4:C5"/>
    <mergeCell ref="E4:E5"/>
    <mergeCell ref="F4:F5"/>
    <mergeCell ref="G4:G5"/>
  </mergeCells>
  <pageMargins left="0.70866141732283472" right="0.70866141732283472" top="0.78740157480314965" bottom="0.78740157480314965" header="0.31496062992125984" footer="0.31496062992125984"/>
  <pageSetup paperSize="8" scale="6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54"/>
  <sheetViews>
    <sheetView tabSelected="1" workbookViewId="0"/>
  </sheetViews>
  <sheetFormatPr defaultRowHeight="15" x14ac:dyDescent="0.25"/>
  <cols>
    <col min="1" max="1" width="11" customWidth="1"/>
    <col min="2" max="3" width="36.7109375" customWidth="1"/>
    <col min="4" max="6" width="13.85546875" customWidth="1"/>
    <col min="7" max="7" width="20.42578125" customWidth="1"/>
    <col min="8" max="8" width="16.140625" customWidth="1"/>
    <col min="9" max="9" width="9.140625" customWidth="1"/>
  </cols>
  <sheetData>
    <row r="1" spans="1:9" x14ac:dyDescent="0.25">
      <c r="A1" t="s">
        <v>83</v>
      </c>
      <c r="D1" s="2"/>
      <c r="E1" s="2"/>
      <c r="F1" s="2"/>
    </row>
    <row r="2" spans="1:9" ht="33.75" x14ac:dyDescent="0.5">
      <c r="A2" s="117" t="s">
        <v>62</v>
      </c>
      <c r="B2" s="117"/>
      <c r="C2" s="5">
        <v>2019</v>
      </c>
      <c r="G2" s="44"/>
      <c r="H2" s="2"/>
      <c r="I2" s="2"/>
    </row>
    <row r="3" spans="1:9" ht="3.75" customHeight="1" thickBot="1" x14ac:dyDescent="0.55000000000000004">
      <c r="B3" s="5"/>
      <c r="C3" s="5"/>
      <c r="G3" s="44"/>
      <c r="H3" s="2"/>
      <c r="I3" s="2"/>
    </row>
    <row r="4" spans="1:9" ht="15" customHeight="1" x14ac:dyDescent="0.25">
      <c r="A4" s="191" t="s">
        <v>0</v>
      </c>
      <c r="B4" s="193" t="s">
        <v>1</v>
      </c>
      <c r="C4" s="166" t="s">
        <v>61</v>
      </c>
      <c r="D4" s="170" t="s">
        <v>64</v>
      </c>
      <c r="E4" s="170" t="s">
        <v>54</v>
      </c>
      <c r="F4" s="187" t="s">
        <v>65</v>
      </c>
      <c r="G4" s="189" t="s">
        <v>66</v>
      </c>
    </row>
    <row r="5" spans="1:9" ht="135.75" customHeight="1" thickBot="1" x14ac:dyDescent="0.3">
      <c r="A5" s="192"/>
      <c r="B5" s="194"/>
      <c r="C5" s="167"/>
      <c r="D5" s="171"/>
      <c r="E5" s="171"/>
      <c r="F5" s="188" t="s">
        <v>56</v>
      </c>
      <c r="G5" s="190"/>
    </row>
    <row r="6" spans="1:9" s="1" customFormat="1" ht="15" customHeight="1" x14ac:dyDescent="0.25">
      <c r="A6" s="87">
        <v>3110</v>
      </c>
      <c r="B6" s="88" t="s">
        <v>6</v>
      </c>
      <c r="C6" s="95">
        <v>1185.0900000000001</v>
      </c>
      <c r="D6" s="103"/>
      <c r="E6" s="89"/>
      <c r="F6" s="134"/>
      <c r="G6" s="107">
        <f>C6+D6+E6+F6</f>
        <v>1185.0900000000001</v>
      </c>
      <c r="H6" s="12"/>
    </row>
    <row r="7" spans="1:9" s="1" customFormat="1" ht="15" customHeight="1" x14ac:dyDescent="0.25">
      <c r="A7" s="90">
        <v>3111</v>
      </c>
      <c r="B7" s="46" t="s">
        <v>7</v>
      </c>
      <c r="C7" s="96">
        <v>157245.10999999999</v>
      </c>
      <c r="D7" s="96">
        <v>-9859</v>
      </c>
      <c r="E7" s="54"/>
      <c r="F7" s="127"/>
      <c r="G7" s="108">
        <f t="shared" ref="G7:G52" si="0">C7+D7+E7+F7</f>
        <v>147386.10999999999</v>
      </c>
      <c r="H7" s="12"/>
    </row>
    <row r="8" spans="1:9" s="1" customFormat="1" ht="15" customHeight="1" x14ac:dyDescent="0.25">
      <c r="A8" s="90">
        <v>3112</v>
      </c>
      <c r="B8" s="46" t="s">
        <v>8</v>
      </c>
      <c r="C8" s="96">
        <v>14075.100000000002</v>
      </c>
      <c r="D8" s="104">
        <v>-11702</v>
      </c>
      <c r="E8" s="55"/>
      <c r="F8" s="135"/>
      <c r="G8" s="108">
        <f t="shared" si="0"/>
        <v>2373.1000000000022</v>
      </c>
      <c r="H8" s="12"/>
    </row>
    <row r="9" spans="1:9" s="1" customFormat="1" ht="15" customHeight="1" x14ac:dyDescent="0.25">
      <c r="A9" s="90">
        <v>3113</v>
      </c>
      <c r="B9" s="46" t="s">
        <v>9</v>
      </c>
      <c r="C9" s="96">
        <v>49787.360000000001</v>
      </c>
      <c r="D9" s="104">
        <v>241</v>
      </c>
      <c r="E9" s="55"/>
      <c r="F9" s="135"/>
      <c r="G9" s="108">
        <f t="shared" si="0"/>
        <v>50028.36</v>
      </c>
      <c r="H9" s="12"/>
    </row>
    <row r="10" spans="1:9" s="1" customFormat="1" ht="15" customHeight="1" x14ac:dyDescent="0.25">
      <c r="A10" s="90">
        <v>3120</v>
      </c>
      <c r="B10" s="45" t="s">
        <v>10</v>
      </c>
      <c r="C10" s="97">
        <v>18068.179999999997</v>
      </c>
      <c r="D10" s="98">
        <v>92</v>
      </c>
      <c r="E10" s="57"/>
      <c r="F10" s="127"/>
      <c r="G10" s="108">
        <f t="shared" si="0"/>
        <v>18160.179999999997</v>
      </c>
      <c r="H10" s="12"/>
    </row>
    <row r="11" spans="1:9" s="1" customFormat="1" ht="15" customHeight="1" x14ac:dyDescent="0.25">
      <c r="A11" s="90">
        <v>3122</v>
      </c>
      <c r="B11" s="46" t="s">
        <v>11</v>
      </c>
      <c r="C11" s="96">
        <v>43781.74</v>
      </c>
      <c r="D11" s="104">
        <v>74196</v>
      </c>
      <c r="E11" s="55"/>
      <c r="F11" s="135">
        <v>17666</v>
      </c>
      <c r="G11" s="108">
        <f t="shared" si="0"/>
        <v>135643.74</v>
      </c>
      <c r="H11" s="12"/>
    </row>
    <row r="12" spans="1:9" s="1" customFormat="1" ht="15" customHeight="1" x14ac:dyDescent="0.25">
      <c r="A12" s="90">
        <v>3123</v>
      </c>
      <c r="B12" s="46" t="s">
        <v>12</v>
      </c>
      <c r="C12" s="96">
        <v>192943.09</v>
      </c>
      <c r="D12" s="96">
        <v>962153</v>
      </c>
      <c r="E12" s="55"/>
      <c r="F12" s="127"/>
      <c r="G12" s="108">
        <f t="shared" si="0"/>
        <v>1155096.0900000001</v>
      </c>
      <c r="H12" s="12"/>
    </row>
    <row r="13" spans="1:9" s="1" customFormat="1" ht="15" customHeight="1" x14ac:dyDescent="0.25">
      <c r="A13" s="90">
        <v>3125</v>
      </c>
      <c r="B13" s="46" t="s">
        <v>13</v>
      </c>
      <c r="C13" s="96">
        <v>1051684.47</v>
      </c>
      <c r="D13" s="96">
        <v>280792</v>
      </c>
      <c r="E13" s="55"/>
      <c r="F13" s="127"/>
      <c r="G13" s="108">
        <f t="shared" si="0"/>
        <v>1332476.47</v>
      </c>
      <c r="H13" s="12"/>
    </row>
    <row r="14" spans="1:9" s="1" customFormat="1" ht="15" customHeight="1" x14ac:dyDescent="0.25">
      <c r="A14" s="90">
        <v>3127</v>
      </c>
      <c r="B14" s="46" t="s">
        <v>14</v>
      </c>
      <c r="C14" s="96">
        <v>73475.33</v>
      </c>
      <c r="D14" s="96">
        <v>96211</v>
      </c>
      <c r="E14" s="55"/>
      <c r="F14" s="127"/>
      <c r="G14" s="108">
        <f t="shared" si="0"/>
        <v>169686.33000000002</v>
      </c>
      <c r="H14" s="12"/>
    </row>
    <row r="15" spans="1:9" s="1" customFormat="1" ht="15" customHeight="1" x14ac:dyDescent="0.25">
      <c r="A15" s="90">
        <v>3130</v>
      </c>
      <c r="B15" s="45" t="s">
        <v>15</v>
      </c>
      <c r="C15" s="97">
        <v>544099.94999999995</v>
      </c>
      <c r="D15" s="98">
        <v>175296</v>
      </c>
      <c r="E15" s="83"/>
      <c r="F15" s="127"/>
      <c r="G15" s="108">
        <f t="shared" si="0"/>
        <v>719395.95</v>
      </c>
      <c r="H15" s="12"/>
    </row>
    <row r="16" spans="1:9" s="1" customFormat="1" ht="15" customHeight="1" x14ac:dyDescent="0.25">
      <c r="A16" s="90">
        <v>3131</v>
      </c>
      <c r="B16" s="46" t="s">
        <v>16</v>
      </c>
      <c r="C16" s="96">
        <v>50077.32</v>
      </c>
      <c r="D16" s="96">
        <v>38380</v>
      </c>
      <c r="E16" s="55"/>
      <c r="F16" s="127"/>
      <c r="G16" s="108">
        <f t="shared" si="0"/>
        <v>88457.32</v>
      </c>
      <c r="H16" s="12"/>
    </row>
    <row r="17" spans="1:8" s="1" customFormat="1" ht="15" customHeight="1" x14ac:dyDescent="0.25">
      <c r="A17" s="90">
        <v>3132</v>
      </c>
      <c r="B17" s="46" t="s">
        <v>17</v>
      </c>
      <c r="C17" s="96">
        <v>436675.53</v>
      </c>
      <c r="D17" s="96">
        <v>563084</v>
      </c>
      <c r="E17" s="55"/>
      <c r="F17" s="127"/>
      <c r="G17" s="108">
        <f t="shared" si="0"/>
        <v>999759.53</v>
      </c>
      <c r="H17" s="12"/>
    </row>
    <row r="18" spans="1:8" s="1" customFormat="1" ht="15" customHeight="1" x14ac:dyDescent="0.25">
      <c r="A18" s="90">
        <v>3133</v>
      </c>
      <c r="B18" s="46" t="s">
        <v>18</v>
      </c>
      <c r="C18" s="96">
        <v>163864.52000000002</v>
      </c>
      <c r="D18" s="96">
        <v>67789</v>
      </c>
      <c r="E18" s="55"/>
      <c r="F18" s="127"/>
      <c r="G18" s="108">
        <f t="shared" si="0"/>
        <v>231653.52000000002</v>
      </c>
      <c r="H18" s="12"/>
    </row>
    <row r="19" spans="1:8" s="1" customFormat="1" ht="15" customHeight="1" x14ac:dyDescent="0.25">
      <c r="A19" s="90">
        <v>3134</v>
      </c>
      <c r="B19" s="46" t="s">
        <v>19</v>
      </c>
      <c r="C19" s="96">
        <v>142910.21</v>
      </c>
      <c r="D19" s="96">
        <v>-8143</v>
      </c>
      <c r="E19" s="55"/>
      <c r="F19" s="127"/>
      <c r="G19" s="108">
        <f t="shared" si="0"/>
        <v>134767.21</v>
      </c>
      <c r="H19" s="12"/>
    </row>
    <row r="20" spans="1:8" s="1" customFormat="1" ht="15" customHeight="1" x14ac:dyDescent="0.25">
      <c r="A20" s="90">
        <v>3135</v>
      </c>
      <c r="B20" s="46" t="s">
        <v>20</v>
      </c>
      <c r="C20" s="96">
        <v>37688.42</v>
      </c>
      <c r="D20" s="96">
        <v>-1007</v>
      </c>
      <c r="E20" s="55"/>
      <c r="F20" s="127"/>
      <c r="G20" s="108">
        <f t="shared" si="0"/>
        <v>36681.42</v>
      </c>
      <c r="H20" s="12"/>
    </row>
    <row r="21" spans="1:8" s="1" customFormat="1" ht="15" customHeight="1" x14ac:dyDescent="0.25">
      <c r="A21" s="90">
        <v>3140</v>
      </c>
      <c r="B21" s="45" t="s">
        <v>21</v>
      </c>
      <c r="C21" s="97">
        <v>4.45</v>
      </c>
      <c r="D21" s="98">
        <v>0</v>
      </c>
      <c r="E21" s="83"/>
      <c r="F21" s="127"/>
      <c r="G21" s="108">
        <f t="shared" si="0"/>
        <v>4.45</v>
      </c>
      <c r="H21" s="12"/>
    </row>
    <row r="22" spans="1:8" s="1" customFormat="1" ht="15" customHeight="1" x14ac:dyDescent="0.25">
      <c r="A22" s="90">
        <v>3141</v>
      </c>
      <c r="B22" s="46" t="s">
        <v>22</v>
      </c>
      <c r="C22" s="96">
        <v>942053.88</v>
      </c>
      <c r="D22" s="96">
        <v>16230</v>
      </c>
      <c r="E22" s="55"/>
      <c r="F22" s="135">
        <v>152766.9</v>
      </c>
      <c r="G22" s="108">
        <f t="shared" si="0"/>
        <v>1111050.78</v>
      </c>
      <c r="H22" s="12"/>
    </row>
    <row r="23" spans="1:8" s="1" customFormat="1" ht="15" customHeight="1" x14ac:dyDescent="0.25">
      <c r="A23" s="90">
        <v>3142</v>
      </c>
      <c r="B23" s="46" t="s">
        <v>23</v>
      </c>
      <c r="C23" s="96">
        <v>481620.57</v>
      </c>
      <c r="D23" s="96">
        <v>710411</v>
      </c>
      <c r="E23" s="55"/>
      <c r="F23" s="127"/>
      <c r="G23" s="108">
        <f t="shared" si="0"/>
        <v>1192031.57</v>
      </c>
      <c r="H23" s="12"/>
    </row>
    <row r="24" spans="1:8" s="1" customFormat="1" ht="15" customHeight="1" x14ac:dyDescent="0.25">
      <c r="A24" s="90">
        <v>3143</v>
      </c>
      <c r="B24" s="46" t="s">
        <v>24</v>
      </c>
      <c r="C24" s="96">
        <v>75472.94</v>
      </c>
      <c r="D24" s="96">
        <v>21646</v>
      </c>
      <c r="E24" s="55"/>
      <c r="F24" s="127">
        <v>315.06</v>
      </c>
      <c r="G24" s="108">
        <f t="shared" si="0"/>
        <v>97434</v>
      </c>
      <c r="H24" s="12"/>
    </row>
    <row r="25" spans="1:8" s="1" customFormat="1" ht="15" customHeight="1" x14ac:dyDescent="0.25">
      <c r="A25" s="90">
        <v>3144</v>
      </c>
      <c r="B25" s="46" t="s">
        <v>25</v>
      </c>
      <c r="C25" s="96">
        <v>75500.81</v>
      </c>
      <c r="D25" s="96">
        <v>35663</v>
      </c>
      <c r="E25" s="55"/>
      <c r="F25" s="127"/>
      <c r="G25" s="108">
        <f t="shared" si="0"/>
        <v>111163.81</v>
      </c>
      <c r="H25" s="12"/>
    </row>
    <row r="26" spans="1:8" s="1" customFormat="1" ht="15" customHeight="1" x14ac:dyDescent="0.25">
      <c r="A26" s="90">
        <v>3145</v>
      </c>
      <c r="B26" s="46" t="s">
        <v>26</v>
      </c>
      <c r="C26" s="96">
        <v>343069.27</v>
      </c>
      <c r="D26" s="96">
        <v>200270</v>
      </c>
      <c r="E26" s="55"/>
      <c r="F26" s="127"/>
      <c r="G26" s="108">
        <f t="shared" si="0"/>
        <v>543339.27</v>
      </c>
      <c r="H26" s="12"/>
    </row>
    <row r="27" spans="1:8" s="1" customFormat="1" ht="15" customHeight="1" x14ac:dyDescent="0.25">
      <c r="A27" s="90">
        <v>3150</v>
      </c>
      <c r="B27" s="45" t="s">
        <v>27</v>
      </c>
      <c r="C27" s="97">
        <v>0</v>
      </c>
      <c r="D27" s="98">
        <v>0</v>
      </c>
      <c r="E27" s="83"/>
      <c r="F27" s="127"/>
      <c r="G27" s="108">
        <f t="shared" si="0"/>
        <v>0</v>
      </c>
      <c r="H27" s="12"/>
    </row>
    <row r="28" spans="1:8" s="1" customFormat="1" ht="15" customHeight="1" x14ac:dyDescent="0.25">
      <c r="A28" s="90">
        <v>3151</v>
      </c>
      <c r="B28" s="46" t="s">
        <v>28</v>
      </c>
      <c r="C28" s="96">
        <v>196550.41999999998</v>
      </c>
      <c r="D28" s="96">
        <v>57212</v>
      </c>
      <c r="E28" s="55"/>
      <c r="F28" s="135">
        <v>13890.36</v>
      </c>
      <c r="G28" s="108">
        <f t="shared" si="0"/>
        <v>267652.77999999997</v>
      </c>
      <c r="H28" s="12"/>
    </row>
    <row r="29" spans="1:8" s="1" customFormat="1" ht="15" customHeight="1" x14ac:dyDescent="0.25">
      <c r="A29" s="90">
        <v>3152</v>
      </c>
      <c r="B29" s="46" t="s">
        <v>29</v>
      </c>
      <c r="C29" s="96">
        <v>87664.26</v>
      </c>
      <c r="D29" s="96">
        <v>19012</v>
      </c>
      <c r="E29" s="55"/>
      <c r="F29" s="127">
        <v>75450</v>
      </c>
      <c r="G29" s="108">
        <f t="shared" si="0"/>
        <v>182126.26</v>
      </c>
      <c r="H29" s="12"/>
    </row>
    <row r="30" spans="1:8" s="1" customFormat="1" ht="15" customHeight="1" x14ac:dyDescent="0.25">
      <c r="A30" s="90">
        <v>3153</v>
      </c>
      <c r="B30" s="46" t="s">
        <v>30</v>
      </c>
      <c r="C30" s="96">
        <v>77955.490000000005</v>
      </c>
      <c r="D30" s="96">
        <v>41404</v>
      </c>
      <c r="E30" s="55"/>
      <c r="F30" s="127"/>
      <c r="G30" s="108">
        <f t="shared" si="0"/>
        <v>119359.49</v>
      </c>
      <c r="H30" s="18"/>
    </row>
    <row r="31" spans="1:8" s="1" customFormat="1" ht="15" customHeight="1" x14ac:dyDescent="0.25">
      <c r="A31" s="90">
        <v>3154</v>
      </c>
      <c r="B31" s="46" t="s">
        <v>31</v>
      </c>
      <c r="C31" s="96">
        <v>453.73999999999069</v>
      </c>
      <c r="D31" s="96">
        <v>-110963</v>
      </c>
      <c r="E31" s="55"/>
      <c r="F31" s="127">
        <v>1736.34</v>
      </c>
      <c r="G31" s="146">
        <f t="shared" si="0"/>
        <v>-108772.92000000001</v>
      </c>
      <c r="H31" s="18"/>
    </row>
    <row r="32" spans="1:8" s="1" customFormat="1" ht="15" customHeight="1" x14ac:dyDescent="0.25">
      <c r="A32" s="90">
        <v>3137</v>
      </c>
      <c r="B32" s="47" t="s">
        <v>32</v>
      </c>
      <c r="C32" s="98">
        <v>363609.06999999983</v>
      </c>
      <c r="D32" s="98">
        <v>423096</v>
      </c>
      <c r="E32" s="83"/>
      <c r="F32" s="127">
        <v>122435</v>
      </c>
      <c r="G32" s="108">
        <f t="shared" si="0"/>
        <v>909140.06999999983</v>
      </c>
      <c r="H32" s="18"/>
    </row>
    <row r="33" spans="1:8" s="1" customFormat="1" ht="15" customHeight="1" x14ac:dyDescent="0.25">
      <c r="A33" s="90">
        <v>3701</v>
      </c>
      <c r="B33" s="46" t="s">
        <v>33</v>
      </c>
      <c r="C33" s="96">
        <v>932.36</v>
      </c>
      <c r="D33" s="104">
        <v>1378</v>
      </c>
      <c r="E33" s="55"/>
      <c r="F33" s="135"/>
      <c r="G33" s="108">
        <f t="shared" si="0"/>
        <v>2310.36</v>
      </c>
      <c r="H33" s="18"/>
    </row>
    <row r="34" spans="1:8" s="1" customFormat="1" ht="15" customHeight="1" x14ac:dyDescent="0.25">
      <c r="A34" s="90">
        <v>3702</v>
      </c>
      <c r="B34" s="46" t="s">
        <v>34</v>
      </c>
      <c r="C34" s="96">
        <v>23714.829999999958</v>
      </c>
      <c r="D34" s="104">
        <v>-141983</v>
      </c>
      <c r="E34" s="55"/>
      <c r="F34" s="136"/>
      <c r="G34" s="108">
        <f t="shared" si="0"/>
        <v>-118268.17000000004</v>
      </c>
      <c r="H34" s="18"/>
    </row>
    <row r="35" spans="1:8" s="1" customFormat="1" ht="15" customHeight="1" x14ac:dyDescent="0.25">
      <c r="A35" s="90">
        <v>3703</v>
      </c>
      <c r="B35" s="46" t="s">
        <v>35</v>
      </c>
      <c r="C35" s="96">
        <v>-172831.67000000004</v>
      </c>
      <c r="D35" s="96">
        <v>96319</v>
      </c>
      <c r="E35" s="55"/>
      <c r="F35" s="127">
        <v>6428.81</v>
      </c>
      <c r="G35" s="146">
        <f t="shared" si="0"/>
        <v>-70083.860000000044</v>
      </c>
      <c r="H35" s="18"/>
    </row>
    <row r="36" spans="1:8" s="1" customFormat="1" ht="15" customHeight="1" x14ac:dyDescent="0.25">
      <c r="A36" s="90">
        <v>3704</v>
      </c>
      <c r="B36" s="46" t="s">
        <v>36</v>
      </c>
      <c r="C36" s="96">
        <v>59132.4</v>
      </c>
      <c r="D36" s="96">
        <v>257143</v>
      </c>
      <c r="E36" s="55"/>
      <c r="F36" s="127">
        <v>7140</v>
      </c>
      <c r="G36" s="108">
        <f t="shared" si="0"/>
        <v>323415.40000000002</v>
      </c>
      <c r="H36" s="18"/>
    </row>
    <row r="37" spans="1:8" s="1" customFormat="1" ht="15" customHeight="1" x14ac:dyDescent="0.25">
      <c r="A37" s="90">
        <v>3705</v>
      </c>
      <c r="B37" s="46" t="s">
        <v>37</v>
      </c>
      <c r="C37" s="96">
        <v>112103.47</v>
      </c>
      <c r="D37" s="104">
        <v>-21048</v>
      </c>
      <c r="E37" s="55"/>
      <c r="F37" s="135">
        <v>36123</v>
      </c>
      <c r="G37" s="108">
        <f t="shared" si="0"/>
        <v>127178.47</v>
      </c>
      <c r="H37" s="18"/>
    </row>
    <row r="38" spans="1:8" s="1" customFormat="1" ht="15" customHeight="1" x14ac:dyDescent="0.25">
      <c r="A38" s="90">
        <v>3706</v>
      </c>
      <c r="B38" s="46" t="s">
        <v>38</v>
      </c>
      <c r="C38" s="96">
        <v>112533.64</v>
      </c>
      <c r="D38" s="104">
        <v>64456</v>
      </c>
      <c r="E38" s="55"/>
      <c r="F38" s="127"/>
      <c r="G38" s="108">
        <f t="shared" si="0"/>
        <v>176989.64</v>
      </c>
      <c r="H38" s="18"/>
    </row>
    <row r="39" spans="1:8" s="1" customFormat="1" ht="15.75" hidden="1" x14ac:dyDescent="0.25">
      <c r="A39" s="90">
        <v>3707</v>
      </c>
      <c r="B39" s="48" t="s">
        <v>39</v>
      </c>
      <c r="C39" s="99">
        <v>0</v>
      </c>
      <c r="D39" s="104"/>
      <c r="E39" s="55"/>
      <c r="F39" s="127"/>
      <c r="G39" s="108">
        <f t="shared" si="0"/>
        <v>0</v>
      </c>
      <c r="H39" s="18"/>
    </row>
    <row r="40" spans="1:8" s="1" customFormat="1" ht="15" hidden="1" customHeight="1" x14ac:dyDescent="0.25">
      <c r="A40" s="90">
        <v>3708</v>
      </c>
      <c r="B40" s="48" t="s">
        <v>39</v>
      </c>
      <c r="C40" s="99">
        <v>0</v>
      </c>
      <c r="D40" s="105"/>
      <c r="E40" s="56"/>
      <c r="F40" s="137"/>
      <c r="G40" s="108">
        <f t="shared" si="0"/>
        <v>0</v>
      </c>
      <c r="H40" s="18"/>
    </row>
    <row r="41" spans="1:8" s="1" customFormat="1" ht="15" customHeight="1" x14ac:dyDescent="0.25">
      <c r="A41" s="90">
        <v>3720</v>
      </c>
      <c r="B41" s="47" t="s">
        <v>40</v>
      </c>
      <c r="C41" s="98">
        <v>2738901.41</v>
      </c>
      <c r="D41" s="98">
        <v>-565460</v>
      </c>
      <c r="E41" s="83"/>
      <c r="F41" s="127"/>
      <c r="G41" s="108">
        <f t="shared" si="0"/>
        <v>2173441.41</v>
      </c>
      <c r="H41" s="18"/>
    </row>
    <row r="42" spans="1:8" s="1" customFormat="1" ht="15" customHeight="1" x14ac:dyDescent="0.25">
      <c r="A42" s="90">
        <v>3721</v>
      </c>
      <c r="B42" s="46" t="s">
        <v>41</v>
      </c>
      <c r="C42" s="96">
        <v>760338.93000000017</v>
      </c>
      <c r="D42" s="104">
        <v>2425072</v>
      </c>
      <c r="E42" s="55">
        <v>17666</v>
      </c>
      <c r="F42" s="136"/>
      <c r="G42" s="108">
        <f t="shared" si="0"/>
        <v>3203076.93</v>
      </c>
      <c r="H42" s="18"/>
    </row>
    <row r="43" spans="1:8" s="1" customFormat="1" ht="15" customHeight="1" x14ac:dyDescent="0.25">
      <c r="A43" s="90">
        <v>3722</v>
      </c>
      <c r="B43" s="46" t="s">
        <v>42</v>
      </c>
      <c r="C43" s="96">
        <v>3848997.34</v>
      </c>
      <c r="D43" s="96">
        <v>93299</v>
      </c>
      <c r="E43" s="55"/>
      <c r="F43" s="127">
        <v>5181.54</v>
      </c>
      <c r="G43" s="108">
        <f t="shared" si="0"/>
        <v>3947477.88</v>
      </c>
      <c r="H43" s="18"/>
    </row>
    <row r="44" spans="1:8" s="1" customFormat="1" ht="15" customHeight="1" x14ac:dyDescent="0.25">
      <c r="A44" s="90">
        <v>3723</v>
      </c>
      <c r="B44" s="46" t="s">
        <v>43</v>
      </c>
      <c r="C44" s="96">
        <v>2680769.8899999997</v>
      </c>
      <c r="D44" s="96">
        <v>458479</v>
      </c>
      <c r="E44" s="55"/>
      <c r="F44" s="136"/>
      <c r="G44" s="108">
        <f t="shared" si="0"/>
        <v>3139248.8899999997</v>
      </c>
      <c r="H44" s="18"/>
    </row>
    <row r="45" spans="1:8" s="1" customFormat="1" ht="15" customHeight="1" x14ac:dyDescent="0.25">
      <c r="A45" s="90">
        <v>3724</v>
      </c>
      <c r="B45" s="46" t="s">
        <v>44</v>
      </c>
      <c r="C45" s="96">
        <v>8365502.1099999994</v>
      </c>
      <c r="D45" s="104">
        <v>260856</v>
      </c>
      <c r="E45" s="55"/>
      <c r="F45" s="136"/>
      <c r="G45" s="108">
        <f t="shared" si="0"/>
        <v>8626358.1099999994</v>
      </c>
      <c r="H45" s="18"/>
    </row>
    <row r="46" spans="1:8" s="1" customFormat="1" ht="15" customHeight="1" x14ac:dyDescent="0.25">
      <c r="A46" s="90">
        <v>3725</v>
      </c>
      <c r="B46" s="46" t="s">
        <v>45</v>
      </c>
      <c r="C46" s="96">
        <v>447675.35</v>
      </c>
      <c r="D46" s="104">
        <v>482828</v>
      </c>
      <c r="E46" s="55"/>
      <c r="F46" s="136"/>
      <c r="G46" s="108">
        <f t="shared" si="0"/>
        <v>930503.35</v>
      </c>
      <c r="H46" s="18"/>
    </row>
    <row r="47" spans="1:8" s="1" customFormat="1" ht="15" customHeight="1" x14ac:dyDescent="0.25">
      <c r="A47" s="90">
        <v>3726</v>
      </c>
      <c r="B47" s="46" t="s">
        <v>46</v>
      </c>
      <c r="C47" s="96">
        <v>6976745.4100000001</v>
      </c>
      <c r="D47" s="96">
        <v>1985543</v>
      </c>
      <c r="E47" s="55"/>
      <c r="F47" s="135">
        <v>493470</v>
      </c>
      <c r="G47" s="108">
        <f t="shared" si="0"/>
        <v>9455758.4100000001</v>
      </c>
      <c r="H47" s="18"/>
    </row>
    <row r="48" spans="1:8" s="1" customFormat="1" ht="15" customHeight="1" x14ac:dyDescent="0.25">
      <c r="A48" s="90">
        <v>3727</v>
      </c>
      <c r="B48" s="46" t="s">
        <v>47</v>
      </c>
      <c r="C48" s="96">
        <v>303624.93000000005</v>
      </c>
      <c r="D48" s="96">
        <v>35253</v>
      </c>
      <c r="E48" s="55"/>
      <c r="F48" s="136"/>
      <c r="G48" s="108">
        <f t="shared" si="0"/>
        <v>338877.93000000005</v>
      </c>
      <c r="H48" s="18"/>
    </row>
    <row r="49" spans="1:8" s="1" customFormat="1" ht="15.75" x14ac:dyDescent="0.25">
      <c r="A49" s="90">
        <v>3728</v>
      </c>
      <c r="B49" s="46" t="s">
        <v>48</v>
      </c>
      <c r="C49" s="96">
        <v>38103.129999999997</v>
      </c>
      <c r="D49" s="96">
        <v>90467</v>
      </c>
      <c r="E49" s="55"/>
      <c r="F49" s="127"/>
      <c r="G49" s="108">
        <f t="shared" si="0"/>
        <v>128570.13</v>
      </c>
      <c r="H49" s="49"/>
    </row>
    <row r="50" spans="1:8" s="1" customFormat="1" ht="15.75" x14ac:dyDescent="0.25">
      <c r="A50" s="90" t="s">
        <v>67</v>
      </c>
      <c r="B50" s="47" t="s">
        <v>57</v>
      </c>
      <c r="C50" s="98">
        <v>171935</v>
      </c>
      <c r="D50" s="98">
        <v>480323</v>
      </c>
      <c r="E50" s="83"/>
      <c r="F50" s="127"/>
      <c r="G50" s="108">
        <f t="shared" si="0"/>
        <v>652258</v>
      </c>
      <c r="H50" s="18"/>
    </row>
    <row r="51" spans="1:8" s="1" customFormat="1" ht="15" customHeight="1" thickBot="1" x14ac:dyDescent="0.3">
      <c r="A51" s="91">
        <v>3900</v>
      </c>
      <c r="B51" s="92" t="s">
        <v>77</v>
      </c>
      <c r="C51" s="100">
        <v>4348190.2299999995</v>
      </c>
      <c r="D51" s="100">
        <v>5668872</v>
      </c>
      <c r="E51" s="93"/>
      <c r="F51" s="138"/>
      <c r="G51" s="109">
        <f t="shared" si="0"/>
        <v>10017062.23</v>
      </c>
      <c r="H51" s="12"/>
    </row>
    <row r="52" spans="1:8" s="1" customFormat="1" ht="30" customHeight="1" thickBot="1" x14ac:dyDescent="0.3">
      <c r="A52" s="84" t="s">
        <v>50</v>
      </c>
      <c r="B52" s="85"/>
      <c r="C52" s="101">
        <v>36437885.079999998</v>
      </c>
      <c r="D52" s="106">
        <f t="shared" ref="D52" si="1">SUM(D6:D51)</f>
        <v>15313301</v>
      </c>
      <c r="E52" s="86"/>
      <c r="F52" s="129"/>
      <c r="G52" s="110">
        <f t="shared" si="0"/>
        <v>51751186.079999998</v>
      </c>
      <c r="H52" s="18"/>
    </row>
    <row r="53" spans="1:8" s="1" customFormat="1" ht="21.75" customHeight="1" x14ac:dyDescent="0.25">
      <c r="A53" s="38"/>
      <c r="B53" s="38"/>
      <c r="C53" s="102">
        <v>36437885.079999998</v>
      </c>
      <c r="D53" s="50"/>
      <c r="E53" s="50"/>
      <c r="F53" s="50"/>
      <c r="G53" s="39"/>
      <c r="H53" s="18"/>
    </row>
    <row r="54" spans="1:8" x14ac:dyDescent="0.25">
      <c r="G54" s="31"/>
    </row>
  </sheetData>
  <mergeCells count="7">
    <mergeCell ref="F4:F5"/>
    <mergeCell ref="G4:G5"/>
    <mergeCell ref="A4:A5"/>
    <mergeCell ref="B4:B5"/>
    <mergeCell ref="D4:D5"/>
    <mergeCell ref="E4:E5"/>
    <mergeCell ref="C4:C5"/>
  </mergeCells>
  <pageMargins left="0.70866141732283472" right="0.70866141732283472" top="0.78740157480314965" bottom="0.78740157480314965" header="0.31496062992125984" footer="0.31496062992125984"/>
  <pageSetup paperSize="8" scale="7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FRIM - 80, 81</vt:lpstr>
      <vt:lpstr>FRIM - kapit. 30</vt:lpstr>
      <vt:lpstr> FPP - 82</vt:lpstr>
      <vt:lpstr>FPP HV - 82</vt:lpstr>
    </vt:vector>
  </TitlesOfParts>
  <Company>Univerzita Palackého v Olomouci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Lenka Káňová</dc:creator>
  <cp:lastModifiedBy>Ing. Lenka Káňová</cp:lastModifiedBy>
  <cp:lastPrinted>2019-05-28T11:47:55Z</cp:lastPrinted>
  <dcterms:created xsi:type="dcterms:W3CDTF">2018-07-23T08:23:15Z</dcterms:created>
  <dcterms:modified xsi:type="dcterms:W3CDTF">2019-10-08T07:56:23Z</dcterms:modified>
</cp:coreProperties>
</file>