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F:\KolegiumDekana\Rozpocet2019\AS\"/>
    </mc:Choice>
  </mc:AlternateContent>
  <bookViews>
    <workbookView xWindow="0" yWindow="0" windowWidth="28800" windowHeight="12000"/>
  </bookViews>
  <sheets>
    <sheet name="Rozpočet 2019" sheetId="17" r:id="rId1"/>
    <sheet name="srovnání s rokem 2014-hodnoty" sheetId="18" state="hidden" r:id="rId2"/>
    <sheet name="Rozpočet 2016" sheetId="20" state="hidden" r:id="rId3"/>
  </sheets>
  <calcPr calcId="162913"/>
</workbook>
</file>

<file path=xl/calcChain.xml><?xml version="1.0" encoding="utf-8"?>
<calcChain xmlns="http://schemas.openxmlformats.org/spreadsheetml/2006/main">
  <c r="G62" i="17" l="1"/>
  <c r="E62" i="17" l="1"/>
  <c r="F62" i="17"/>
  <c r="D62" i="17"/>
  <c r="V53" i="17" l="1"/>
  <c r="V46" i="17"/>
  <c r="I26" i="17" l="1"/>
  <c r="K18" i="17"/>
  <c r="K17" i="17"/>
  <c r="J61" i="17" l="1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K16" i="17" l="1"/>
  <c r="N21" i="17" l="1"/>
  <c r="AC21" i="17"/>
  <c r="AE21" i="17" l="1"/>
  <c r="W21" i="17"/>
  <c r="V20" i="17" l="1"/>
  <c r="V24" i="17"/>
  <c r="V29" i="17"/>
  <c r="V35" i="17"/>
  <c r="V41" i="17"/>
  <c r="M19" i="17" l="1"/>
  <c r="L19" i="17"/>
  <c r="I19" i="17"/>
  <c r="H19" i="17"/>
  <c r="Y20" i="17"/>
  <c r="X20" i="17"/>
  <c r="W20" i="17"/>
  <c r="W16" i="17"/>
  <c r="Y15" i="17"/>
  <c r="X15" i="17"/>
  <c r="W15" i="17"/>
  <c r="U7" i="17"/>
  <c r="N51" i="17"/>
  <c r="W51" i="17" s="1"/>
  <c r="N47" i="17"/>
  <c r="W47" i="17" s="1"/>
  <c r="N45" i="17"/>
  <c r="N43" i="17"/>
  <c r="W43" i="17" s="1"/>
  <c r="N39" i="17"/>
  <c r="W39" i="17" s="1"/>
  <c r="N37" i="17"/>
  <c r="O35" i="17"/>
  <c r="X35" i="17" s="1"/>
  <c r="N35" i="17"/>
  <c r="W35" i="17" s="1"/>
  <c r="N31" i="17"/>
  <c r="W31" i="17" s="1"/>
  <c r="N29" i="17"/>
  <c r="N27" i="17"/>
  <c r="W27" i="17" s="1"/>
  <c r="N23" i="17"/>
  <c r="W23" i="17" s="1"/>
  <c r="N61" i="17"/>
  <c r="N60" i="17"/>
  <c r="W60" i="17" s="1"/>
  <c r="N59" i="17"/>
  <c r="W59" i="17" s="1"/>
  <c r="N58" i="17"/>
  <c r="N57" i="17"/>
  <c r="N56" i="17"/>
  <c r="W56" i="17" s="1"/>
  <c r="N55" i="17"/>
  <c r="W55" i="17" s="1"/>
  <c r="N54" i="17"/>
  <c r="N53" i="17"/>
  <c r="N52" i="17"/>
  <c r="W52" i="17" s="1"/>
  <c r="N50" i="17"/>
  <c r="N49" i="17"/>
  <c r="N48" i="17"/>
  <c r="W48" i="17" s="1"/>
  <c r="N46" i="17"/>
  <c r="N44" i="17"/>
  <c r="W44" i="17" s="1"/>
  <c r="N42" i="17"/>
  <c r="O41" i="17"/>
  <c r="X41" i="17" s="1"/>
  <c r="N41" i="17"/>
  <c r="N40" i="17"/>
  <c r="W40" i="17" s="1"/>
  <c r="N38" i="17"/>
  <c r="N36" i="17"/>
  <c r="W36" i="17" s="1"/>
  <c r="N34" i="17"/>
  <c r="N33" i="17"/>
  <c r="N32" i="17"/>
  <c r="W32" i="17" s="1"/>
  <c r="N30" i="17"/>
  <c r="O29" i="17"/>
  <c r="X29" i="17" s="1"/>
  <c r="N28" i="17"/>
  <c r="N26" i="17"/>
  <c r="N25" i="17"/>
  <c r="O24" i="17"/>
  <c r="N24" i="17"/>
  <c r="W24" i="17" s="1"/>
  <c r="N22" i="17"/>
  <c r="X24" i="17" l="1"/>
  <c r="P24" i="17"/>
  <c r="Y24" i="17" s="1"/>
  <c r="P35" i="17"/>
  <c r="Y35" i="17" s="1"/>
  <c r="P29" i="17"/>
  <c r="Y29" i="17" s="1"/>
  <c r="W25" i="17"/>
  <c r="W33" i="17"/>
  <c r="W41" i="17"/>
  <c r="P41" i="17"/>
  <c r="Y41" i="17" s="1"/>
  <c r="W49" i="17"/>
  <c r="W57" i="17"/>
  <c r="W22" i="17"/>
  <c r="W26" i="17"/>
  <c r="W30" i="17"/>
  <c r="W34" i="17"/>
  <c r="W38" i="17"/>
  <c r="W42" i="17"/>
  <c r="W46" i="17"/>
  <c r="W50" i="17"/>
  <c r="W54" i="17"/>
  <c r="W58" i="17"/>
  <c r="N19" i="17"/>
  <c r="W19" i="17" s="1"/>
  <c r="W37" i="17"/>
  <c r="W45" i="17"/>
  <c r="W53" i="17"/>
  <c r="W61" i="17"/>
  <c r="W28" i="17"/>
  <c r="J19" i="17"/>
  <c r="W29" i="17"/>
  <c r="K11" i="17" l="1"/>
  <c r="K8" i="17"/>
  <c r="K60" i="17" l="1"/>
  <c r="O60" i="17" s="1"/>
  <c r="K56" i="17"/>
  <c r="K52" i="17"/>
  <c r="K48" i="17"/>
  <c r="K44" i="17"/>
  <c r="K39" i="17"/>
  <c r="K34" i="17"/>
  <c r="K30" i="17"/>
  <c r="O30" i="17" s="1"/>
  <c r="K25" i="17"/>
  <c r="O25" i="17" s="1"/>
  <c r="K59" i="17"/>
  <c r="K55" i="17"/>
  <c r="O55" i="17" s="1"/>
  <c r="K51" i="17"/>
  <c r="O51" i="17" s="1"/>
  <c r="K47" i="17"/>
  <c r="O47" i="17" s="1"/>
  <c r="K43" i="17"/>
  <c r="K38" i="17"/>
  <c r="O38" i="17" s="1"/>
  <c r="K33" i="17"/>
  <c r="O33" i="17" s="1"/>
  <c r="K28" i="17"/>
  <c r="K23" i="17"/>
  <c r="K58" i="17"/>
  <c r="K54" i="17"/>
  <c r="K50" i="17"/>
  <c r="O50" i="17" s="1"/>
  <c r="K46" i="17"/>
  <c r="K42" i="17"/>
  <c r="O42" i="17" s="1"/>
  <c r="K37" i="17"/>
  <c r="O37" i="17" s="1"/>
  <c r="K32" i="17"/>
  <c r="K27" i="17"/>
  <c r="K22" i="17"/>
  <c r="O22" i="17" s="1"/>
  <c r="K61" i="17"/>
  <c r="O61" i="17" s="1"/>
  <c r="K57" i="17"/>
  <c r="K53" i="17"/>
  <c r="K49" i="17"/>
  <c r="K45" i="17"/>
  <c r="K40" i="17"/>
  <c r="O40" i="17" s="1"/>
  <c r="K36" i="17"/>
  <c r="K31" i="17"/>
  <c r="K26" i="17"/>
  <c r="O26" i="17" s="1"/>
  <c r="K21" i="17"/>
  <c r="O21" i="17" s="1"/>
  <c r="O44" i="17"/>
  <c r="O23" i="17"/>
  <c r="O49" i="17"/>
  <c r="O48" i="17"/>
  <c r="O43" i="17"/>
  <c r="O56" i="17"/>
  <c r="O52" i="17"/>
  <c r="O45" i="17"/>
  <c r="O34" i="17"/>
  <c r="O32" i="17"/>
  <c r="O27" i="17"/>
  <c r="O59" i="17"/>
  <c r="O57" i="17"/>
  <c r="O53" i="17"/>
  <c r="O46" i="17"/>
  <c r="O39" i="17"/>
  <c r="O36" i="17"/>
  <c r="O31" i="17"/>
  <c r="O28" i="17"/>
  <c r="O58" i="17"/>
  <c r="O54" i="17"/>
  <c r="K12" i="17"/>
  <c r="O12" i="17" s="1"/>
  <c r="X12" i="17" s="1"/>
  <c r="J12" i="17"/>
  <c r="N12" i="17" s="1"/>
  <c r="K9" i="17"/>
  <c r="O9" i="17" s="1"/>
  <c r="X9" i="17" s="1"/>
  <c r="J9" i="17"/>
  <c r="N9" i="17" s="1"/>
  <c r="X21" i="17" l="1"/>
  <c r="AF21" i="17"/>
  <c r="P21" i="17"/>
  <c r="AG21" i="17" s="1"/>
  <c r="P9" i="17"/>
  <c r="Y9" i="17" s="1"/>
  <c r="W9" i="17"/>
  <c r="P12" i="17"/>
  <c r="Y12" i="17" s="1"/>
  <c r="W12" i="17"/>
  <c r="X53" i="17"/>
  <c r="P53" i="17"/>
  <c r="X61" i="17"/>
  <c r="P61" i="17"/>
  <c r="Y61" i="17" s="1"/>
  <c r="X34" i="17"/>
  <c r="P34" i="17"/>
  <c r="Y34" i="17" s="1"/>
  <c r="P56" i="17"/>
  <c r="Y56" i="17" s="1"/>
  <c r="X56" i="17"/>
  <c r="P43" i="17"/>
  <c r="Y43" i="17" s="1"/>
  <c r="X43" i="17"/>
  <c r="X44" i="17"/>
  <c r="P44" i="17"/>
  <c r="Y44" i="17" s="1"/>
  <c r="X60" i="17"/>
  <c r="P60" i="17"/>
  <c r="Y60" i="17" s="1"/>
  <c r="X28" i="17"/>
  <c r="P28" i="17"/>
  <c r="Y28" i="17" s="1"/>
  <c r="X39" i="17"/>
  <c r="P39" i="17"/>
  <c r="Y39" i="17" s="1"/>
  <c r="X55" i="17"/>
  <c r="P55" i="17"/>
  <c r="Y55" i="17" s="1"/>
  <c r="X22" i="17"/>
  <c r="P22" i="17"/>
  <c r="Y22" i="17" s="1"/>
  <c r="P40" i="17"/>
  <c r="Y40" i="17" s="1"/>
  <c r="X40" i="17"/>
  <c r="X23" i="17"/>
  <c r="P23" i="17"/>
  <c r="Y23" i="17" s="1"/>
  <c r="P48" i="17"/>
  <c r="Y48" i="17" s="1"/>
  <c r="X48" i="17"/>
  <c r="X47" i="17"/>
  <c r="P47" i="17"/>
  <c r="X42" i="17"/>
  <c r="P42" i="17"/>
  <c r="X25" i="17"/>
  <c r="P25" i="17"/>
  <c r="X31" i="17"/>
  <c r="P31" i="17"/>
  <c r="Y31" i="17" s="1"/>
  <c r="X46" i="17"/>
  <c r="P46" i="17"/>
  <c r="X57" i="17"/>
  <c r="P57" i="17"/>
  <c r="Y57" i="17" s="1"/>
  <c r="X27" i="17"/>
  <c r="P27" i="17"/>
  <c r="Y27" i="17" s="1"/>
  <c r="X45" i="17"/>
  <c r="P45" i="17"/>
  <c r="Y45" i="17" s="1"/>
  <c r="X30" i="17"/>
  <c r="P30" i="17"/>
  <c r="X26" i="17"/>
  <c r="P26" i="17"/>
  <c r="Y26" i="17" s="1"/>
  <c r="X49" i="17"/>
  <c r="P49" i="17"/>
  <c r="Y49" i="17" s="1"/>
  <c r="X58" i="17"/>
  <c r="P58" i="17"/>
  <c r="Y58" i="17" s="1"/>
  <c r="K19" i="17"/>
  <c r="X36" i="17"/>
  <c r="P36" i="17"/>
  <c r="X54" i="17"/>
  <c r="P54" i="17"/>
  <c r="X50" i="17"/>
  <c r="P50" i="17"/>
  <c r="Y50" i="17" s="1"/>
  <c r="X33" i="17"/>
  <c r="P33" i="17"/>
  <c r="Y33" i="17" s="1"/>
  <c r="X51" i="17"/>
  <c r="P51" i="17"/>
  <c r="Y51" i="17" s="1"/>
  <c r="X59" i="17"/>
  <c r="P59" i="17"/>
  <c r="Y59" i="17" s="1"/>
  <c r="X32" i="17"/>
  <c r="P32" i="17"/>
  <c r="Y32" i="17" s="1"/>
  <c r="X52" i="17"/>
  <c r="P52" i="17"/>
  <c r="Y52" i="17" s="1"/>
  <c r="X38" i="17"/>
  <c r="P38" i="17"/>
  <c r="Y38" i="17" s="1"/>
  <c r="X37" i="17"/>
  <c r="P37" i="17"/>
  <c r="Y37" i="17" s="1"/>
  <c r="K14" i="17"/>
  <c r="O14" i="17" s="1"/>
  <c r="X14" i="17" s="1"/>
  <c r="O7" i="17"/>
  <c r="X7" i="17" s="1"/>
  <c r="J14" i="17"/>
  <c r="N14" i="17" s="1"/>
  <c r="N7" i="17"/>
  <c r="W7" i="17" s="1"/>
  <c r="Y46" i="17" l="1"/>
  <c r="Q46" i="17"/>
  <c r="Y53" i="17"/>
  <c r="Q53" i="17"/>
  <c r="Y21" i="17"/>
  <c r="Y42" i="17"/>
  <c r="Q41" i="17"/>
  <c r="Y30" i="17"/>
  <c r="Q29" i="17"/>
  <c r="Y47" i="17"/>
  <c r="Y36" i="17"/>
  <c r="Q35" i="17"/>
  <c r="Y54" i="17"/>
  <c r="Y25" i="17"/>
  <c r="Q24" i="17"/>
  <c r="Q20" i="17"/>
  <c r="O19" i="17"/>
  <c r="X19" i="17" s="1"/>
  <c r="P14" i="17"/>
  <c r="Y14" i="17" s="1"/>
  <c r="W14" i="17"/>
  <c r="P7" i="17"/>
  <c r="Y7" i="17" s="1"/>
  <c r="P19" i="17" l="1"/>
  <c r="Y19" i="17" s="1"/>
  <c r="AC61" i="17" l="1"/>
  <c r="AE16" i="17"/>
  <c r="AF15" i="17"/>
  <c r="AF14" i="17"/>
  <c r="AE9" i="17"/>
  <c r="AF7" i="17"/>
  <c r="AE7" i="17"/>
  <c r="AC60" i="17"/>
  <c r="AC59" i="17"/>
  <c r="AC58" i="17"/>
  <c r="AC57" i="17"/>
  <c r="AC56" i="17"/>
  <c r="AC55" i="17"/>
  <c r="AC54" i="17"/>
  <c r="AC53" i="17"/>
  <c r="AC52" i="17"/>
  <c r="AC51" i="17"/>
  <c r="AC50" i="17"/>
  <c r="AC49" i="17"/>
  <c r="AC48" i="17"/>
  <c r="AC47" i="17"/>
  <c r="AC46" i="17"/>
  <c r="AD46" i="17" s="1"/>
  <c r="AC45" i="17"/>
  <c r="AC44" i="17"/>
  <c r="AC43" i="17"/>
  <c r="AC42" i="17"/>
  <c r="AC41" i="17"/>
  <c r="AC40" i="17"/>
  <c r="AC39" i="17"/>
  <c r="AC38" i="17"/>
  <c r="AC37" i="17"/>
  <c r="AC36" i="17"/>
  <c r="AC35" i="17"/>
  <c r="AC34" i="17"/>
  <c r="AC33" i="17"/>
  <c r="AC32" i="17"/>
  <c r="AC31" i="17"/>
  <c r="AC30" i="17"/>
  <c r="AC29" i="17"/>
  <c r="AC28" i="17"/>
  <c r="AC27" i="17"/>
  <c r="AC26" i="17"/>
  <c r="AC25" i="17"/>
  <c r="AC24" i="17"/>
  <c r="AC23" i="17"/>
  <c r="AC22" i="17"/>
  <c r="AC20" i="17"/>
  <c r="AC19" i="17"/>
  <c r="AC16" i="17"/>
  <c r="AC15" i="17"/>
  <c r="AG15" i="17" s="1"/>
  <c r="AC14" i="17"/>
  <c r="AG14" i="17" s="1"/>
  <c r="AC12" i="17"/>
  <c r="AC9" i="17"/>
  <c r="AC7" i="17"/>
  <c r="AF61" i="17"/>
  <c r="AF60" i="17"/>
  <c r="AF59" i="17"/>
  <c r="AF58" i="17"/>
  <c r="AF57" i="17"/>
  <c r="AF56" i="17"/>
  <c r="AF55" i="17"/>
  <c r="AF54" i="17"/>
  <c r="AF53" i="17"/>
  <c r="AF52" i="17"/>
  <c r="AF51" i="17"/>
  <c r="AF50" i="17"/>
  <c r="AF49" i="17"/>
  <c r="AF48" i="17"/>
  <c r="AF47" i="17"/>
  <c r="AF46" i="17"/>
  <c r="AF45" i="17"/>
  <c r="AF44" i="17"/>
  <c r="AF43" i="17"/>
  <c r="AF42" i="17"/>
  <c r="AF41" i="17"/>
  <c r="AF40" i="17"/>
  <c r="AF39" i="17"/>
  <c r="AF38" i="17"/>
  <c r="AF37" i="17"/>
  <c r="AF36" i="17"/>
  <c r="AF35" i="17"/>
  <c r="AF34" i="17"/>
  <c r="AF33" i="17"/>
  <c r="AF32" i="17"/>
  <c r="AF31" i="17"/>
  <c r="AF30" i="17"/>
  <c r="AF29" i="17"/>
  <c r="AF28" i="17"/>
  <c r="AF27" i="17"/>
  <c r="AF26" i="17"/>
  <c r="AF25" i="17"/>
  <c r="AF24" i="17"/>
  <c r="AF23" i="17"/>
  <c r="AF22" i="17"/>
  <c r="AF9" i="17"/>
  <c r="AD53" i="17" l="1"/>
  <c r="AD35" i="17"/>
  <c r="AD20" i="17"/>
  <c r="AD24" i="17"/>
  <c r="AD29" i="17"/>
  <c r="AD41" i="17"/>
  <c r="AE14" i="17"/>
  <c r="AE61" i="17"/>
  <c r="AG9" i="17"/>
  <c r="AG61" i="17" l="1"/>
  <c r="AF20" i="17"/>
  <c r="AE15" i="17" l="1"/>
  <c r="AE60" i="17" l="1"/>
  <c r="AE24" i="17" l="1"/>
  <c r="AE29" i="17"/>
  <c r="AE35" i="17"/>
  <c r="AE41" i="17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R44" i="20"/>
  <c r="I44" i="20"/>
  <c r="V43" i="20"/>
  <c r="X43" i="20" s="1"/>
  <c r="I43" i="20"/>
  <c r="R43" i="20" s="1"/>
  <c r="R42" i="20"/>
  <c r="I42" i="20"/>
  <c r="D42" i="20"/>
  <c r="W41" i="20"/>
  <c r="X41" i="20" s="1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E62" i="20" s="1"/>
  <c r="G17" i="20"/>
  <c r="I17" i="20" s="1"/>
  <c r="F16" i="20"/>
  <c r="I15" i="20"/>
  <c r="H15" i="20"/>
  <c r="D14" i="20"/>
  <c r="E13" i="20"/>
  <c r="D13" i="20"/>
  <c r="I11" i="20"/>
  <c r="H11" i="20"/>
  <c r="R10" i="20"/>
  <c r="I10" i="20"/>
  <c r="I2" i="20" s="1"/>
  <c r="I9" i="20"/>
  <c r="I12" i="20" s="1"/>
  <c r="I13" i="20" s="1"/>
  <c r="R13" i="20" s="1"/>
  <c r="H9" i="20"/>
  <c r="H12" i="20" s="1"/>
  <c r="O8" i="20"/>
  <c r="I8" i="20"/>
  <c r="J8" i="20" s="1"/>
  <c r="H2" i="20"/>
  <c r="G62" i="20" l="1"/>
  <c r="I18" i="20"/>
  <c r="R18" i="20" s="1"/>
  <c r="I62" i="20"/>
  <c r="D18" i="20"/>
  <c r="D62" i="20" s="1"/>
  <c r="AE20" i="17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1" i="20" l="1"/>
  <c r="Y43" i="20"/>
  <c r="K18" i="20"/>
  <c r="S13" i="20"/>
  <c r="K13" i="20"/>
  <c r="K15" i="20" s="1"/>
  <c r="S40" i="20"/>
  <c r="AG7" i="17" l="1"/>
  <c r="AE47" i="17" l="1"/>
  <c r="F46" i="20"/>
  <c r="H46" i="20" s="1"/>
  <c r="F20" i="20" l="1"/>
  <c r="J46" i="20"/>
  <c r="Q46" i="20"/>
  <c r="S46" i="20" s="1"/>
  <c r="H20" i="20" l="1"/>
  <c r="J20" i="20" l="1"/>
  <c r="Q20" i="20"/>
  <c r="S20" i="20" s="1"/>
  <c r="AE54" i="17" l="1"/>
  <c r="F53" i="20"/>
  <c r="AE36" i="17"/>
  <c r="F35" i="20"/>
  <c r="H35" i="20" s="1"/>
  <c r="AE27" i="17"/>
  <c r="F26" i="20"/>
  <c r="H26" i="20" s="1"/>
  <c r="F44" i="20"/>
  <c r="H44" i="20" s="1"/>
  <c r="AE45" i="17"/>
  <c r="AE26" i="17"/>
  <c r="F25" i="20"/>
  <c r="H25" i="20" s="1"/>
  <c r="AE58" i="17"/>
  <c r="AE55" i="17"/>
  <c r="AE37" i="17" l="1"/>
  <c r="F36" i="20"/>
  <c r="H36" i="20" s="1"/>
  <c r="AE48" i="17"/>
  <c r="F47" i="20"/>
  <c r="H47" i="20" s="1"/>
  <c r="F48" i="20"/>
  <c r="H48" i="20" s="1"/>
  <c r="AE49" i="17"/>
  <c r="AE50" i="17"/>
  <c r="F49" i="20"/>
  <c r="H49" i="20" s="1"/>
  <c r="AE42" i="17"/>
  <c r="F41" i="20"/>
  <c r="H41" i="20" s="1"/>
  <c r="AE33" i="17"/>
  <c r="F32" i="20"/>
  <c r="H32" i="20" s="1"/>
  <c r="AE52" i="17"/>
  <c r="F51" i="20"/>
  <c r="H51" i="20" s="1"/>
  <c r="AE44" i="17"/>
  <c r="F43" i="20"/>
  <c r="H43" i="20" s="1"/>
  <c r="F54" i="20"/>
  <c r="AE38" i="17"/>
  <c r="F37" i="20"/>
  <c r="H37" i="20" s="1"/>
  <c r="AE56" i="17"/>
  <c r="F55" i="20"/>
  <c r="H55" i="20" s="1"/>
  <c r="AE39" i="17"/>
  <c r="F38" i="20"/>
  <c r="H38" i="20" s="1"/>
  <c r="F56" i="20"/>
  <c r="H56" i="20" s="1"/>
  <c r="AE57" i="17"/>
  <c r="AE40" i="17"/>
  <c r="F39" i="20"/>
  <c r="H39" i="20" s="1"/>
  <c r="F57" i="20"/>
  <c r="AE32" i="17"/>
  <c r="F31" i="20"/>
  <c r="H31" i="20" s="1"/>
  <c r="AE51" i="17"/>
  <c r="F50" i="20"/>
  <c r="H50" i="20" s="1"/>
  <c r="AE23" i="17"/>
  <c r="F22" i="20"/>
  <c r="H22" i="20" s="1"/>
  <c r="AE46" i="17"/>
  <c r="F45" i="20"/>
  <c r="H45" i="20" s="1"/>
  <c r="AE34" i="17"/>
  <c r="F33" i="20"/>
  <c r="H33" i="20" s="1"/>
  <c r="F52" i="20"/>
  <c r="H52" i="20" s="1"/>
  <c r="AE53" i="17"/>
  <c r="J25" i="20"/>
  <c r="Q25" i="20"/>
  <c r="S25" i="20" s="1"/>
  <c r="J44" i="20"/>
  <c r="Q44" i="20"/>
  <c r="S44" i="20" s="1"/>
  <c r="Q35" i="20"/>
  <c r="S35" i="20" s="1"/>
  <c r="J35" i="20"/>
  <c r="AE28" i="17"/>
  <c r="F27" i="20"/>
  <c r="H27" i="20" s="1"/>
  <c r="AE30" i="17"/>
  <c r="F29" i="20"/>
  <c r="H29" i="20" s="1"/>
  <c r="AE31" i="17"/>
  <c r="F30" i="20"/>
  <c r="H30" i="20" s="1"/>
  <c r="AE59" i="17"/>
  <c r="F58" i="20"/>
  <c r="H58" i="20" s="1"/>
  <c r="AE25" i="17"/>
  <c r="F24" i="20"/>
  <c r="H24" i="20" s="1"/>
  <c r="Q26" i="20"/>
  <c r="S26" i="20" s="1"/>
  <c r="J26" i="20"/>
  <c r="H59" i="20" l="1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AE43" i="17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N2" i="17"/>
  <c r="AE22" i="17" l="1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AG60" i="17"/>
  <c r="K52" i="20" l="1"/>
  <c r="J21" i="20"/>
  <c r="Q21" i="20"/>
  <c r="S21" i="20" s="1"/>
  <c r="H18" i="20"/>
  <c r="H62" i="20"/>
  <c r="J18" i="20" l="1"/>
  <c r="Q18" i="20"/>
  <c r="S18" i="20" s="1"/>
  <c r="J62" i="20"/>
  <c r="K19" i="20"/>
  <c r="O2" i="17" l="1"/>
  <c r="AG41" i="17" l="1"/>
  <c r="AG35" i="17"/>
  <c r="AG20" i="17"/>
  <c r="AG53" i="17" l="1"/>
  <c r="AG46" i="17"/>
  <c r="AF12" i="17" l="1"/>
  <c r="AE12" i="17" l="1"/>
  <c r="AG30" i="17"/>
  <c r="AG57" i="17"/>
  <c r="AG55" i="17"/>
  <c r="AG38" i="17"/>
  <c r="AG36" i="17"/>
  <c r="AG32" i="17"/>
  <c r="AG43" i="17"/>
  <c r="AG51" i="17"/>
  <c r="AG33" i="17"/>
  <c r="AG25" i="17"/>
  <c r="AG22" i="17"/>
  <c r="AG37" i="17"/>
  <c r="AG48" i="17"/>
  <c r="AG50" i="17"/>
  <c r="AG58" i="17"/>
  <c r="AG47" i="17"/>
  <c r="AG23" i="17"/>
  <c r="AG40" i="17"/>
  <c r="AG28" i="17"/>
  <c r="AG31" i="17"/>
  <c r="AG26" i="17"/>
  <c r="AG56" i="17"/>
  <c r="AG27" i="17"/>
  <c r="AG12" i="17" l="1"/>
  <c r="AG42" i="17" l="1"/>
  <c r="AG45" i="17"/>
  <c r="AG52" i="17" l="1"/>
  <c r="AG34" i="17" l="1"/>
  <c r="AG54" i="17"/>
  <c r="AF19" i="17"/>
  <c r="AG59" i="17"/>
  <c r="AE19" i="17"/>
  <c r="AG44" i="17" l="1"/>
  <c r="AG24" i="17"/>
  <c r="AG39" i="17"/>
  <c r="AG29" i="17"/>
  <c r="AG49" i="17"/>
  <c r="AG19" i="17"/>
  <c r="O16" i="17"/>
  <c r="X16" i="17" s="1"/>
  <c r="AF16" i="17" l="1"/>
  <c r="P16" i="17"/>
  <c r="AG16" i="17" l="1"/>
  <c r="Y16" i="17"/>
</calcChain>
</file>

<file path=xl/comments1.xml><?xml version="1.0" encoding="utf-8"?>
<comments xmlns="http://schemas.openxmlformats.org/spreadsheetml/2006/main">
  <authors>
    <author>Ing. Lenka Káňová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Pouze odhad!!!</t>
        </r>
      </text>
    </comment>
  </commentList>
</comments>
</file>

<file path=xl/sharedStrings.xml><?xml version="1.0" encoding="utf-8"?>
<sst xmlns="http://schemas.openxmlformats.org/spreadsheetml/2006/main" count="405" uniqueCount="181">
  <si>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</si>
  <si>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</si>
  <si>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</si>
  <si>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</si>
  <si>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</si>
  <si>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</si>
  <si>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</si>
  <si>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</si>
  <si>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</si>
  <si>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</si>
  <si>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</si>
  <si>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</si>
  <si>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</si>
  <si>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</si>
  <si>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</si>
  <si>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</si>
  <si>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</si>
  <si>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</si>
  <si>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</si>
  <si>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</si>
  <si>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</si>
  <si>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</si>
  <si>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</si>
  <si>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</si>
  <si>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</si>
  <si>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</si>
  <si>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</si>
  <si>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</si>
  <si>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</si>
  <si>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</si>
  <si>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</si>
  <si>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</si>
  <si>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</si>
  <si>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</si>
  <si>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</si>
  <si>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</si>
  <si>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</si>
  <si>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</si>
  <si>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</si>
  <si>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</si>
  <si>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</si>
  <si>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</si>
  <si>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</si>
  <si>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</si>
  <si>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</si>
  <si>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</si>
  <si>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</si>
  <si>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</si>
  <si>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</si>
  <si>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</si>
  <si>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</si>
  <si>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</si>
  <si>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</si>
  <si>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</si>
  <si>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</si>
  <si>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</si>
  <si>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</si>
  <si>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</si>
  <si>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</si>
  <si>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</si>
  <si>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</si>
  <si>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</si>
  <si>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</si>
  <si>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</si>
  <si>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</si>
  <si>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</si>
  <si>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</si>
  <si>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</si>
  <si>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</si>
  <si>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</si>
  <si>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</si>
  <si>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</si>
  <si>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</si>
  <si>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</si>
  <si>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</si>
  <si>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</si>
  <si>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</si>
  <si>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</si>
  <si>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</si>
  <si>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</si>
  <si>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</si>
  <si>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</si>
  <si>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</si>
  <si>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</si>
  <si>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</si>
  <si>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</si>
  <si>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</si>
  <si>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</si>
  <si>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</si>
  <si>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</si>
  <si>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</si>
  <si>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</si>
  <si>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</si>
  <si>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</si>
  <si>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</si>
  <si>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</si>
  <si>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</si>
  <si>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</si>
  <si>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</si>
  <si>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</si>
  <si>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</si>
  <si>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</si>
  <si>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</si>
  <si>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</si>
  <si>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</si>
  <si>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</si>
  <si>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</si>
  <si>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</si>
  <si>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</si>
  <si>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</si>
  <si>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</si>
  <si>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</si>
  <si>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</si>
  <si>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</si>
  <si>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</si>
  <si>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</si>
  <si>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</si>
  <si>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</si>
  <si>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</si>
  <si>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</si>
  <si>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</si>
  <si>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</si>
  <si>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</si>
  <si>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</si>
  <si>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</si>
  <si>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</si>
  <si>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</si>
  <si>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</si>
  <si>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</si>
  <si>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</si>
  <si>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</si>
  <si>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</si>
  <si>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</si>
  <si>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</si>
  <si>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</si>
  <si>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</si>
  <si>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</si>
  <si>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</si>
  <si>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</si>
  <si>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</si>
  <si>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</si>
  <si>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</si>
  <si>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</si>
  <si>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</si>
  <si>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</si>
  <si>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</si>
  <si>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</si>
  <si>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</si>
  <si>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</si>
  <si>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</si>
  <si>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</si>
  <si>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</si>
  <si>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</si>
  <si>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</si>
  <si>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</si>
  <si>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</si>
  <si>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</si>
  <si>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</si>
  <si>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</si>
  <si>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</si>
  <si>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</si>
  <si>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>Knihovna (Science, provoz, popularizace RUP)</t>
  </si>
  <si>
    <t>RCPTM-elektrochemie</t>
  </si>
  <si>
    <t>Dělení finančních prostředků PřF UP pro rok 2019, v tis. Kč</t>
  </si>
  <si>
    <t>Příjem 2019 po odvodech</t>
  </si>
  <si>
    <t>Příjem 2019</t>
  </si>
  <si>
    <t>Příspěvek 2019 po odvodech a přesunech</t>
  </si>
  <si>
    <t>Celkem příspěvek 2019</t>
  </si>
  <si>
    <t>Porovnání 2019 vs. 2018</t>
  </si>
  <si>
    <t>Porovnání 2019 vs. 2017</t>
  </si>
  <si>
    <t>Rozdíl 2019 - 2018</t>
  </si>
  <si>
    <t>Rozdíl 2019 - 2017</t>
  </si>
  <si>
    <t>Přesuny</t>
  </si>
  <si>
    <t/>
  </si>
  <si>
    <t>Internacionalizace (3,3% K)</t>
  </si>
  <si>
    <t>M+I</t>
  </si>
  <si>
    <t>Převody na LF</t>
  </si>
  <si>
    <t>Převody na FZV</t>
  </si>
  <si>
    <t>FPP HV</t>
  </si>
  <si>
    <t>Konečný stav 2018</t>
  </si>
  <si>
    <t>Plán odpisů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</si>
</sst>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K_č_-;\-* #,##0.00\ _K_č_-;_-* &quot;-&quot;??\ _K_č_-;_-@_-"/>
    <numFmt numFmtId="164" formatCode="_-* #,##0.00\ _K_č_-;\-* #,##0.00\ _K_č_-;_-* \-??\ _K_č_-;_-@_-"/>
    <numFmt numFmtId="165" formatCode="_-* #,##0.00&quot; Kč&quot;_-;\-* #,##0.00&quot; Kč&quot;_-;_-* \-??&quot; Kč&quot;_-;_-@_-"/>
    <numFmt numFmtId="166" formatCode="0.0%"/>
    <numFmt numFmtId="167" formatCode="#,##0_ ;\-#,##0\ "/>
    <numFmt numFmtId="168" formatCode="#,##0.00000"/>
    <numFmt numFmtId="169" formatCode="#,##0.0000"/>
    <numFmt numFmtId="170" formatCode="0.000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8E2D6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0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4" borderId="0" applyNumberFormat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43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</cellStyleXfs>
  <cellXfs count="719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6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6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43" fontId="0" fillId="0" borderId="0" xfId="62" applyFont="1"/>
    <xf numFmtId="167" fontId="0" fillId="0" borderId="4" xfId="62" applyNumberFormat="1" applyFont="1" applyBorder="1"/>
    <xf numFmtId="167" fontId="0" fillId="3" borderId="2" xfId="62" applyNumberFormat="1" applyFont="1" applyFill="1" applyBorder="1"/>
    <xf numFmtId="167" fontId="0" fillId="0" borderId="65" xfId="62" applyNumberFormat="1" applyFont="1" applyBorder="1"/>
    <xf numFmtId="167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8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7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6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78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3" fontId="40" fillId="0" borderId="43" xfId="0" applyNumberFormat="1" applyFont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1" xfId="0" applyFont="1" applyBorder="1"/>
    <xf numFmtId="0" fontId="5" fillId="0" borderId="24" xfId="0" applyFont="1" applyBorder="1"/>
    <xf numFmtId="3" fontId="40" fillId="0" borderId="50" xfId="0" applyNumberFormat="1" applyFont="1" applyBorder="1"/>
    <xf numFmtId="3" fontId="40" fillId="0" borderId="37" xfId="0" applyNumberFormat="1" applyFont="1" applyBorder="1"/>
    <xf numFmtId="1" fontId="40" fillId="0" borderId="37" xfId="0" applyNumberFormat="1" applyFont="1" applyBorder="1"/>
    <xf numFmtId="0" fontId="40" fillId="0" borderId="37" xfId="0" applyFont="1" applyBorder="1"/>
    <xf numFmtId="10" fontId="0" fillId="7" borderId="17" xfId="0" applyNumberFormat="1" applyFill="1" applyBorder="1" applyAlignment="1">
      <alignment horizontal="right"/>
    </xf>
    <xf numFmtId="3" fontId="5" fillId="0" borderId="79" xfId="0" applyNumberFormat="1" applyFont="1" applyFill="1" applyBorder="1"/>
    <xf numFmtId="10" fontId="5" fillId="0" borderId="29" xfId="0" applyNumberFormat="1" applyFont="1" applyFill="1" applyBorder="1" applyAlignment="1">
      <alignment vertical="center"/>
    </xf>
    <xf numFmtId="3" fontId="5" fillId="0" borderId="12" xfId="0" applyNumberFormat="1" applyFont="1" applyFill="1" applyBorder="1"/>
    <xf numFmtId="3" fontId="1" fillId="3" borderId="17" xfId="0" applyNumberFormat="1" applyFont="1" applyFill="1" applyBorder="1"/>
    <xf numFmtId="0" fontId="16" fillId="0" borderId="23" xfId="0" applyFont="1" applyBorder="1" applyAlignment="1">
      <alignment horizontal="center" vertical="center" wrapText="1"/>
    </xf>
    <xf numFmtId="3" fontId="0" fillId="3" borderId="14" xfId="0" applyNumberFormat="1" applyFill="1" applyBorder="1"/>
    <xf numFmtId="3" fontId="0" fillId="0" borderId="11" xfId="0" applyNumberFormat="1" applyBorder="1"/>
    <xf numFmtId="0" fontId="0" fillId="0" borderId="44" xfId="0" applyBorder="1" applyAlignment="1">
      <alignment horizontal="center"/>
    </xf>
    <xf numFmtId="0" fontId="37" fillId="0" borderId="44" xfId="0" applyFont="1" applyBorder="1" applyAlignment="1">
      <alignment horizontal="center" wrapText="1"/>
    </xf>
    <xf numFmtId="9" fontId="19" fillId="0" borderId="26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169" fontId="5" fillId="8" borderId="17" xfId="0" applyNumberFormat="1" applyFont="1" applyFill="1" applyBorder="1" applyAlignment="1">
      <alignment horizontal="center"/>
    </xf>
    <xf numFmtId="169" fontId="45" fillId="7" borderId="17" xfId="0" applyNumberFormat="1" applyFont="1" applyFill="1" applyBorder="1" applyAlignment="1">
      <alignment horizontal="center" vertical="center" wrapText="1"/>
    </xf>
    <xf numFmtId="3" fontId="5" fillId="3" borderId="15" xfId="0" applyNumberFormat="1" applyFont="1" applyFill="1" applyBorder="1"/>
    <xf numFmtId="3" fontId="5" fillId="0" borderId="15" xfId="0" applyNumberFormat="1" applyFont="1" applyBorder="1" applyAlignment="1">
      <alignment horizontal="center"/>
    </xf>
    <xf numFmtId="3" fontId="0" fillId="0" borderId="15" xfId="0" applyNumberFormat="1" applyFill="1" applyBorder="1"/>
    <xf numFmtId="3" fontId="1" fillId="0" borderId="15" xfId="0" applyNumberFormat="1" applyFont="1" applyBorder="1"/>
    <xf numFmtId="3" fontId="17" fillId="0" borderId="15" xfId="0" applyNumberFormat="1" applyFont="1" applyFill="1" applyBorder="1" applyAlignment="1">
      <alignment vertical="center"/>
    </xf>
    <xf numFmtId="3" fontId="17" fillId="0" borderId="17" xfId="0" applyNumberFormat="1" applyFont="1" applyFill="1" applyBorder="1" applyAlignment="1">
      <alignment vertical="center"/>
    </xf>
    <xf numFmtId="0" fontId="17" fillId="0" borderId="29" xfId="0" applyFont="1" applyFill="1" applyBorder="1" applyAlignment="1">
      <alignment vertical="center"/>
    </xf>
    <xf numFmtId="3" fontId="0" fillId="8" borderId="15" xfId="0" applyNumberFormat="1" applyFill="1" applyBorder="1"/>
    <xf numFmtId="1" fontId="1" fillId="0" borderId="17" xfId="0" applyNumberFormat="1" applyFont="1" applyFill="1" applyBorder="1" applyAlignment="1">
      <alignment vertical="center"/>
    </xf>
    <xf numFmtId="1" fontId="17" fillId="0" borderId="17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16" fillId="42" borderId="15" xfId="0" applyFont="1" applyFill="1" applyBorder="1" applyAlignment="1">
      <alignment horizontal="center" wrapText="1"/>
    </xf>
    <xf numFmtId="0" fontId="16" fillId="42" borderId="17" xfId="0" applyFont="1" applyFill="1" applyBorder="1" applyAlignment="1">
      <alignment horizontal="center" wrapText="1"/>
    </xf>
    <xf numFmtId="0" fontId="44" fillId="42" borderId="17" xfId="0" applyFont="1" applyFill="1" applyBorder="1" applyAlignment="1">
      <alignment horizontal="center" wrapText="1"/>
    </xf>
    <xf numFmtId="3" fontId="0" fillId="2" borderId="44" xfId="0" applyNumberFormat="1" applyFill="1" applyBorder="1" applyAlignment="1">
      <alignment horizontal="right"/>
    </xf>
    <xf numFmtId="3" fontId="40" fillId="0" borderId="0" xfId="0" applyNumberFormat="1" applyFont="1" applyBorder="1"/>
    <xf numFmtId="3" fontId="42" fillId="0" borderId="24" xfId="0" applyNumberFormat="1" applyFont="1" applyFill="1" applyBorder="1"/>
    <xf numFmtId="3" fontId="42" fillId="0" borderId="54" xfId="0" applyNumberFormat="1" applyFont="1" applyFill="1" applyBorder="1"/>
    <xf numFmtId="1" fontId="40" fillId="0" borderId="51" xfId="0" applyNumberFormat="1" applyFont="1" applyBorder="1"/>
    <xf numFmtId="1" fontId="40" fillId="0" borderId="33" xfId="0" applyNumberFormat="1" applyFont="1" applyBorder="1"/>
    <xf numFmtId="0" fontId="0" fillId="0" borderId="37" xfId="0" applyBorder="1"/>
    <xf numFmtId="0" fontId="5" fillId="0" borderId="37" xfId="0" applyFont="1" applyBorder="1"/>
    <xf numFmtId="3" fontId="5" fillId="0" borderId="37" xfId="0" applyNumberFormat="1" applyFont="1" applyBorder="1"/>
    <xf numFmtId="10" fontId="40" fillId="0" borderId="37" xfId="0" applyNumberFormat="1" applyFont="1" applyBorder="1"/>
    <xf numFmtId="3" fontId="5" fillId="0" borderId="37" xfId="0" applyNumberFormat="1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3" fontId="40" fillId="0" borderId="37" xfId="0" applyNumberFormat="1" applyFont="1" applyFill="1" applyBorder="1"/>
    <xf numFmtId="3" fontId="42" fillId="0" borderId="37" xfId="0" applyNumberFormat="1" applyFont="1" applyFill="1" applyBorder="1"/>
    <xf numFmtId="10" fontId="40" fillId="0" borderId="37" xfId="0" applyNumberFormat="1" applyFont="1" applyFill="1" applyBorder="1" applyAlignment="1">
      <alignment horizontal="right"/>
    </xf>
    <xf numFmtId="3" fontId="42" fillId="0" borderId="37" xfId="0" applyNumberFormat="1" applyFont="1" applyFill="1" applyBorder="1" applyAlignment="1">
      <alignment horizontal="right"/>
    </xf>
    <xf numFmtId="3" fontId="40" fillId="8" borderId="37" xfId="0" applyNumberFormat="1" applyFont="1" applyFill="1" applyBorder="1"/>
    <xf numFmtId="3" fontId="40" fillId="2" borderId="37" xfId="0" applyNumberFormat="1" applyFont="1" applyFill="1" applyBorder="1"/>
    <xf numFmtId="3" fontId="42" fillId="40" borderId="37" xfId="0" applyNumberFormat="1" applyFont="1" applyFill="1" applyBorder="1"/>
    <xf numFmtId="3" fontId="5" fillId="8" borderId="37" xfId="0" applyNumberFormat="1" applyFont="1" applyFill="1" applyBorder="1"/>
    <xf numFmtId="170" fontId="44" fillId="42" borderId="17" xfId="0" applyNumberFormat="1" applyFont="1" applyFill="1" applyBorder="1" applyAlignment="1">
      <alignment horizontal="center" wrapText="1"/>
    </xf>
    <xf numFmtId="3" fontId="0" fillId="2" borderId="15" xfId="0" applyNumberFormat="1" applyFill="1" applyBorder="1" applyAlignment="1">
      <alignment horizontal="right"/>
    </xf>
    <xf numFmtId="1" fontId="17" fillId="0" borderId="15" xfId="0" applyNumberFormat="1" applyFont="1" applyFill="1" applyBorder="1" applyAlignment="1">
      <alignment vertical="center"/>
    </xf>
    <xf numFmtId="3" fontId="40" fillId="0" borderId="69" xfId="0" applyNumberFormat="1" applyFont="1" applyFill="1" applyBorder="1"/>
    <xf numFmtId="1" fontId="17" fillId="0" borderId="44" xfId="0" applyNumberFormat="1" applyFont="1" applyFill="1" applyBorder="1" applyAlignment="1">
      <alignment vertical="center"/>
    </xf>
    <xf numFmtId="1" fontId="17" fillId="0" borderId="23" xfId="0" applyNumberFormat="1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vertical="center"/>
    </xf>
    <xf numFmtId="0" fontId="0" fillId="0" borderId="24" xfId="0" applyBorder="1"/>
    <xf numFmtId="3" fontId="40" fillId="0" borderId="31" xfId="0" applyNumberFormat="1" applyFont="1" applyBorder="1"/>
    <xf numFmtId="3" fontId="5" fillId="0" borderId="66" xfId="0" applyNumberFormat="1" applyFont="1" applyBorder="1"/>
    <xf numFmtId="3" fontId="5" fillId="0" borderId="44" xfId="0" applyNumberFormat="1" applyFont="1" applyBorder="1"/>
    <xf numFmtId="3" fontId="5" fillId="0" borderId="15" xfId="0" applyNumberFormat="1" applyFont="1" applyBorder="1"/>
    <xf numFmtId="169" fontId="5" fillId="7" borderId="17" xfId="0" applyNumberFormat="1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center" vertical="center"/>
    </xf>
    <xf numFmtId="3" fontId="5" fillId="3" borderId="29" xfId="0" applyNumberFormat="1" applyFont="1" applyFill="1" applyBorder="1"/>
    <xf numFmtId="0" fontId="48" fillId="0" borderId="28" xfId="0" applyFont="1" applyFill="1" applyBorder="1" applyAlignment="1">
      <alignment horizontal="center" vertical="center"/>
    </xf>
    <xf numFmtId="3" fontId="0" fillId="0" borderId="8" xfId="0" applyNumberFormat="1" applyBorder="1"/>
    <xf numFmtId="3" fontId="5" fillId="0" borderId="13" xfId="0" applyNumberFormat="1" applyFont="1" applyBorder="1"/>
    <xf numFmtId="3" fontId="5" fillId="0" borderId="13" xfId="0" applyNumberFormat="1" applyFont="1" applyFill="1" applyBorder="1"/>
    <xf numFmtId="3" fontId="0" fillId="0" borderId="44" xfId="0" applyNumberFormat="1" applyBorder="1"/>
    <xf numFmtId="3" fontId="5" fillId="0" borderId="23" xfId="0" applyNumberFormat="1" applyFont="1" applyBorder="1"/>
    <xf numFmtId="0" fontId="5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42" borderId="16" xfId="0" applyFont="1" applyFill="1" applyBorder="1" applyAlignment="1">
      <alignment horizontal="left" vertical="center"/>
    </xf>
    <xf numFmtId="0" fontId="1" fillId="42" borderId="17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70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3" xfId="7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F8E2D6"/>
      <color rgb="FFFFFF99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Q74"/>
  <sheetViews>
    <sheetView tabSelected="1"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61" sqref="G61"/>
    </sheetView>
  </sheetViews>
  <sheetFormatPr defaultColWidth="9.140625" defaultRowHeight="15" x14ac:dyDescent="0.25"/>
  <cols>
    <col min="1" max="1" width="2.28515625" style="30" customWidth="1"/>
    <col min="2" max="2" width="27.7109375" style="30" customWidth="1"/>
    <col min="3" max="3" width="13.42578125" style="30" customWidth="1"/>
    <col min="4" max="6" width="12.140625" style="61" customWidth="1"/>
    <col min="7" max="7" width="15.42578125" style="61" customWidth="1"/>
    <col min="8" max="8" width="14" style="60" customWidth="1"/>
    <col min="9" max="9" width="12.42578125" style="60" customWidth="1"/>
    <col min="10" max="10" width="14.42578125" style="60" customWidth="1"/>
    <col min="11" max="13" width="12.42578125" style="60" customWidth="1"/>
    <col min="14" max="14" width="17.85546875" style="7" customWidth="1"/>
    <col min="15" max="15" width="13" style="7" customWidth="1"/>
    <col min="16" max="16" width="21.28515625" style="3" customWidth="1"/>
    <col min="17" max="18" width="8.7109375" style="5" customWidth="1"/>
    <col min="19" max="20" width="9.140625" style="61" customWidth="1"/>
    <col min="21" max="21" width="9.140625" style="400" customWidth="1"/>
    <col min="22" max="22" width="9.7109375" style="400" customWidth="1"/>
    <col min="23" max="23" width="9.140625" style="61" customWidth="1"/>
    <col min="24" max="24" width="16.7109375" style="60" customWidth="1"/>
    <col min="25" max="25" width="10.140625" style="61" customWidth="1"/>
    <col min="26" max="26" width="11.85546875" style="60" customWidth="1"/>
    <col min="27" max="28" width="9.140625" customWidth="1"/>
    <col min="29" max="29" width="9.140625" style="400" customWidth="1"/>
    <col min="30" max="30" width="9.7109375" style="400" customWidth="1"/>
    <col min="31" max="31" width="9.140625" style="30" customWidth="1"/>
    <col min="32" max="32" width="16.7109375" style="60" customWidth="1"/>
    <col min="33" max="33" width="10.140625" style="30" customWidth="1"/>
    <col min="34" max="34" width="11.85546875" style="60" customWidth="1"/>
    <col min="35" max="35" width="8.28515625" style="30" customWidth="1"/>
    <col min="36" max="36" width="13.5703125" style="30" customWidth="1"/>
    <col min="37" max="37" width="13.28515625" style="30" customWidth="1"/>
    <col min="38" max="16384" width="9.140625" style="30"/>
  </cols>
  <sheetData>
    <row r="1" spans="2:34" ht="18.75" x14ac:dyDescent="0.3">
      <c r="B1" s="534" t="s">
        <v>125</v>
      </c>
      <c r="C1" s="3"/>
      <c r="N1" s="8"/>
      <c r="O1" s="458"/>
    </row>
    <row r="2" spans="2:34" ht="18.75" x14ac:dyDescent="0.3">
      <c r="B2" s="535" t="s">
        <v>163</v>
      </c>
      <c r="C2" s="3"/>
      <c r="N2" s="466">
        <f>N9/N7%</f>
        <v>19.780202896476229</v>
      </c>
      <c r="O2" s="466">
        <f>O9/O7%</f>
        <v>19.78020289647624</v>
      </c>
    </row>
    <row r="3" spans="2:34" ht="15.75" thickBot="1" x14ac:dyDescent="0.3"/>
    <row r="4" spans="2:34" ht="37.5" customHeight="1" thickBot="1" x14ac:dyDescent="0.3">
      <c r="B4" s="620" t="s">
        <v>62</v>
      </c>
      <c r="C4" s="621"/>
      <c r="D4" s="624" t="s">
        <v>179</v>
      </c>
      <c r="E4" s="625"/>
      <c r="F4" s="626"/>
      <c r="G4" s="610" t="s">
        <v>180</v>
      </c>
      <c r="H4" s="616" t="s">
        <v>165</v>
      </c>
      <c r="I4" s="617"/>
      <c r="J4" s="616" t="s">
        <v>164</v>
      </c>
      <c r="K4" s="617"/>
      <c r="L4" s="644" t="s">
        <v>172</v>
      </c>
      <c r="M4" s="645"/>
      <c r="N4" s="639" t="s">
        <v>166</v>
      </c>
      <c r="O4" s="640"/>
      <c r="P4" s="569" t="s">
        <v>167</v>
      </c>
      <c r="Q4" s="396"/>
      <c r="R4" s="396"/>
      <c r="S4" s="641" t="s">
        <v>168</v>
      </c>
      <c r="T4" s="642"/>
      <c r="U4" s="642"/>
      <c r="V4" s="643"/>
      <c r="W4" s="61" t="s">
        <v>170</v>
      </c>
      <c r="AA4" s="641" t="s">
        <v>169</v>
      </c>
      <c r="AB4" s="642"/>
      <c r="AC4" s="642"/>
      <c r="AD4" s="643"/>
      <c r="AE4" s="30" t="s">
        <v>171</v>
      </c>
    </row>
    <row r="5" spans="2:34" ht="16.5" customHeight="1" thickBot="1" x14ac:dyDescent="0.3">
      <c r="B5" s="622"/>
      <c r="C5" s="623"/>
      <c r="D5" s="608" t="s">
        <v>28</v>
      </c>
      <c r="E5" s="608" t="s">
        <v>178</v>
      </c>
      <c r="F5" s="608" t="s">
        <v>27</v>
      </c>
      <c r="G5" s="608" t="s">
        <v>27</v>
      </c>
      <c r="H5" s="55" t="s">
        <v>84</v>
      </c>
      <c r="I5" s="452" t="s">
        <v>105</v>
      </c>
      <c r="J5" s="55" t="s">
        <v>84</v>
      </c>
      <c r="K5" s="452" t="s">
        <v>105</v>
      </c>
      <c r="L5" s="55" t="s">
        <v>84</v>
      </c>
      <c r="M5" s="452" t="s">
        <v>105</v>
      </c>
      <c r="N5" s="55" t="s">
        <v>84</v>
      </c>
      <c r="O5" s="452" t="s">
        <v>105</v>
      </c>
      <c r="P5" s="570"/>
      <c r="Q5" s="392"/>
      <c r="R5" s="392"/>
      <c r="S5" s="440" t="s">
        <v>49</v>
      </c>
      <c r="T5" s="428" t="s">
        <v>50</v>
      </c>
      <c r="U5" s="646" t="s">
        <v>132</v>
      </c>
      <c r="V5" s="647"/>
      <c r="W5" s="440" t="s">
        <v>49</v>
      </c>
      <c r="X5" s="428" t="s">
        <v>50</v>
      </c>
      <c r="Y5" s="646" t="s">
        <v>132</v>
      </c>
      <c r="Z5" s="647"/>
      <c r="AA5" s="440" t="s">
        <v>49</v>
      </c>
      <c r="AB5" s="428" t="s">
        <v>50</v>
      </c>
      <c r="AC5" s="646" t="s">
        <v>132</v>
      </c>
      <c r="AD5" s="647"/>
      <c r="AE5" s="440" t="s">
        <v>49</v>
      </c>
      <c r="AF5" s="428" t="s">
        <v>50</v>
      </c>
      <c r="AG5" s="646" t="s">
        <v>132</v>
      </c>
      <c r="AH5" s="647"/>
    </row>
    <row r="6" spans="2:34" ht="69.75" customHeight="1" thickBot="1" x14ac:dyDescent="0.3">
      <c r="B6" s="555"/>
      <c r="C6" s="556"/>
      <c r="D6" s="454"/>
      <c r="E6" s="550"/>
      <c r="F6" s="550"/>
      <c r="G6" s="550"/>
      <c r="H6" s="468"/>
      <c r="I6" s="468"/>
      <c r="J6" s="468"/>
      <c r="K6" s="468"/>
      <c r="L6" s="468"/>
      <c r="M6" s="468"/>
      <c r="N6" s="553"/>
      <c r="O6" s="554"/>
      <c r="P6" s="374"/>
      <c r="Q6" s="392"/>
      <c r="R6" s="392"/>
      <c r="S6" s="441"/>
      <c r="T6" s="509"/>
      <c r="U6" s="544"/>
      <c r="V6" s="544"/>
      <c r="W6" s="580"/>
      <c r="X6" s="581"/>
      <c r="Y6" s="580"/>
      <c r="Z6" s="581"/>
      <c r="AA6" s="580"/>
      <c r="AB6" s="580"/>
      <c r="AC6" s="544"/>
      <c r="AD6" s="544"/>
      <c r="AE6" s="580"/>
      <c r="AF6" s="581"/>
      <c r="AG6" s="580"/>
      <c r="AH6" s="581"/>
    </row>
    <row r="7" spans="2:34" ht="18.75" customHeight="1" thickBot="1" x14ac:dyDescent="0.3">
      <c r="B7" s="631" t="s">
        <v>88</v>
      </c>
      <c r="C7" s="632"/>
      <c r="D7" s="571"/>
      <c r="E7" s="572"/>
      <c r="F7" s="572"/>
      <c r="G7" s="572"/>
      <c r="H7" s="594">
        <v>338796.9</v>
      </c>
      <c r="I7" s="573">
        <v>317019.78499999997</v>
      </c>
      <c r="J7" s="573"/>
      <c r="K7" s="573"/>
      <c r="L7" s="573"/>
      <c r="M7" s="573"/>
      <c r="N7" s="537">
        <f>H7-J9</f>
        <v>282848.82794264075</v>
      </c>
      <c r="O7" s="537">
        <f>I7-K9</f>
        <v>264667.9312056218</v>
      </c>
      <c r="P7" s="453">
        <f>N7+O7</f>
        <v>547516.75914826256</v>
      </c>
      <c r="Q7" s="394"/>
      <c r="R7" s="394"/>
      <c r="S7" s="442">
        <v>276461.78899999999</v>
      </c>
      <c r="T7" s="517">
        <v>242567.52500000002</v>
      </c>
      <c r="U7" s="542">
        <f>S7+T7</f>
        <v>519029.31400000001</v>
      </c>
      <c r="V7" s="544"/>
      <c r="W7" s="582">
        <f>N7-S7</f>
        <v>6387.0389426407637</v>
      </c>
      <c r="X7" s="582">
        <f>O7-T7</f>
        <v>22100.406205621781</v>
      </c>
      <c r="Y7" s="582">
        <f>P7-U7</f>
        <v>28487.445148262545</v>
      </c>
      <c r="Z7" s="581"/>
      <c r="AA7" s="542">
        <v>250062</v>
      </c>
      <c r="AB7" s="542">
        <v>193054</v>
      </c>
      <c r="AC7" s="542">
        <f>AA7+AB7</f>
        <v>443116</v>
      </c>
      <c r="AD7" s="544"/>
      <c r="AE7" s="582">
        <f>N7-AA7</f>
        <v>32786.827942640753</v>
      </c>
      <c r="AF7" s="582">
        <f>O7-AB7</f>
        <v>71613.931205621804</v>
      </c>
      <c r="AG7" s="582">
        <f>P7-AC7</f>
        <v>104400.75914826256</v>
      </c>
      <c r="AH7" s="581"/>
    </row>
    <row r="8" spans="2:34" ht="15.75" thickBot="1" x14ac:dyDescent="0.3">
      <c r="B8" s="43" t="s">
        <v>103</v>
      </c>
      <c r="C8" s="353"/>
      <c r="D8" s="382"/>
      <c r="E8" s="382"/>
      <c r="F8" s="382"/>
      <c r="G8" s="382"/>
      <c r="H8" s="557"/>
      <c r="I8" s="557"/>
      <c r="J8" s="557">
        <v>0.16513749699999999</v>
      </c>
      <c r="K8" s="557">
        <f>J8</f>
        <v>0.16513749699999999</v>
      </c>
      <c r="L8" s="557"/>
      <c r="M8" s="557"/>
      <c r="N8" s="50"/>
      <c r="O8" s="57"/>
      <c r="P8" s="56"/>
      <c r="Q8" s="394"/>
      <c r="R8" s="394"/>
      <c r="S8" s="441"/>
      <c r="T8" s="509"/>
      <c r="U8" s="542"/>
      <c r="V8" s="544"/>
      <c r="W8" s="582"/>
      <c r="X8" s="582"/>
      <c r="Y8" s="582"/>
      <c r="Z8" s="582"/>
      <c r="AA8" s="580"/>
      <c r="AB8" s="580"/>
      <c r="AC8" s="542"/>
      <c r="AD8" s="544"/>
      <c r="AE8" s="582"/>
      <c r="AF8" s="582"/>
      <c r="AG8" s="582"/>
      <c r="AH8" s="582"/>
    </row>
    <row r="9" spans="2:34" ht="15.75" thickBot="1" x14ac:dyDescent="0.3">
      <c r="B9" s="618"/>
      <c r="C9" s="619"/>
      <c r="D9" s="56"/>
      <c r="E9" s="56"/>
      <c r="F9" s="56"/>
      <c r="G9" s="56"/>
      <c r="H9" s="471"/>
      <c r="I9" s="471"/>
      <c r="J9" s="471">
        <f>H7*J8</f>
        <v>55948.072057359299</v>
      </c>
      <c r="K9" s="471">
        <f>I7*K8</f>
        <v>52351.853794378141</v>
      </c>
      <c r="L9" s="471"/>
      <c r="M9" s="471"/>
      <c r="N9" s="566">
        <f>J9</f>
        <v>55948.072057359299</v>
      </c>
      <c r="O9" s="566">
        <f>K9</f>
        <v>52351.853794378141</v>
      </c>
      <c r="P9" s="483">
        <f>N9+O9</f>
        <v>108299.92585173744</v>
      </c>
      <c r="Q9" s="397"/>
      <c r="R9" s="397"/>
      <c r="S9" s="536">
        <v>55647.784</v>
      </c>
      <c r="T9" s="575">
        <v>49026.750999999997</v>
      </c>
      <c r="U9" s="542">
        <v>104674.535</v>
      </c>
      <c r="V9" s="583"/>
      <c r="W9" s="582">
        <f>N9-S9</f>
        <v>300.28805735929927</v>
      </c>
      <c r="X9" s="582">
        <f>O9-T9</f>
        <v>3325.1027943781446</v>
      </c>
      <c r="Y9" s="582">
        <f>P9-U9</f>
        <v>3625.3908517374366</v>
      </c>
      <c r="Z9" s="584"/>
      <c r="AA9" s="542">
        <v>33378</v>
      </c>
      <c r="AB9" s="542">
        <v>53365</v>
      </c>
      <c r="AC9" s="542">
        <f t="shared" ref="AC9:AC61" si="0">AA9+AB9</f>
        <v>86743</v>
      </c>
      <c r="AD9" s="583"/>
      <c r="AE9" s="582">
        <f>N9-AA9</f>
        <v>22570.072057359299</v>
      </c>
      <c r="AF9" s="582">
        <f>O9-AB9</f>
        <v>-1013.1462056218588</v>
      </c>
      <c r="AG9" s="582">
        <f>P9-AC9</f>
        <v>21556.92585173744</v>
      </c>
      <c r="AH9" s="584"/>
    </row>
    <row r="10" spans="2:34" ht="15.75" thickBot="1" x14ac:dyDescent="0.3">
      <c r="B10" s="633"/>
      <c r="C10" s="634"/>
      <c r="D10" s="383"/>
      <c r="E10" s="383"/>
      <c r="F10" s="383"/>
      <c r="G10" s="383"/>
      <c r="H10" s="560"/>
      <c r="I10" s="560"/>
      <c r="J10" s="560"/>
      <c r="K10" s="560"/>
      <c r="L10" s="560"/>
      <c r="M10" s="560"/>
      <c r="N10" s="561"/>
      <c r="O10" s="39"/>
      <c r="P10" s="562"/>
      <c r="Q10" s="392"/>
      <c r="R10" s="392"/>
      <c r="S10" s="442"/>
      <c r="T10" s="517"/>
      <c r="U10" s="542"/>
      <c r="V10" s="544"/>
      <c r="W10" s="582"/>
      <c r="X10" s="582"/>
      <c r="Y10" s="582"/>
      <c r="Z10" s="585"/>
      <c r="AA10" s="580"/>
      <c r="AB10" s="580"/>
      <c r="AC10" s="542"/>
      <c r="AD10" s="544"/>
      <c r="AE10" s="582"/>
      <c r="AF10" s="582"/>
      <c r="AG10" s="582"/>
      <c r="AH10" s="585"/>
    </row>
    <row r="11" spans="2:34" ht="15.75" thickBot="1" x14ac:dyDescent="0.3">
      <c r="B11" s="635" t="s">
        <v>135</v>
      </c>
      <c r="C11" s="636"/>
      <c r="D11" s="607">
        <v>45929</v>
      </c>
      <c r="E11" s="607">
        <v>4348</v>
      </c>
      <c r="F11" s="607">
        <v>3866</v>
      </c>
      <c r="G11" s="607"/>
      <c r="H11" s="558"/>
      <c r="I11" s="558"/>
      <c r="J11" s="606">
        <v>0.18</v>
      </c>
      <c r="K11" s="606">
        <f>J11</f>
        <v>0.18</v>
      </c>
      <c r="L11" s="558"/>
      <c r="M11" s="558"/>
      <c r="N11" s="545"/>
      <c r="O11" s="49"/>
      <c r="P11" s="42"/>
      <c r="Q11" s="392"/>
      <c r="R11" s="392"/>
      <c r="S11" s="441"/>
      <c r="T11" s="509"/>
      <c r="U11" s="542"/>
      <c r="V11" s="544"/>
      <c r="W11" s="582"/>
      <c r="X11" s="582"/>
      <c r="Y11" s="582"/>
      <c r="Z11" s="585"/>
      <c r="AA11" s="580"/>
      <c r="AB11" s="580"/>
      <c r="AC11" s="542"/>
      <c r="AD11" s="544"/>
      <c r="AE11" s="582"/>
      <c r="AF11" s="582"/>
      <c r="AG11" s="582"/>
      <c r="AH11" s="585"/>
    </row>
    <row r="12" spans="2:34" ht="15.75" thickBot="1" x14ac:dyDescent="0.3">
      <c r="B12" s="637"/>
      <c r="C12" s="638"/>
      <c r="D12" s="385"/>
      <c r="E12" s="385"/>
      <c r="F12" s="385"/>
      <c r="G12" s="385"/>
      <c r="H12" s="385"/>
      <c r="I12" s="385"/>
      <c r="J12" s="385">
        <f>H7*J11</f>
        <v>60983.442000000003</v>
      </c>
      <c r="K12" s="385">
        <f>I7*K11</f>
        <v>57063.561299999994</v>
      </c>
      <c r="L12" s="385"/>
      <c r="M12" s="385"/>
      <c r="N12" s="352">
        <f>J12+L12</f>
        <v>60983.442000000003</v>
      </c>
      <c r="O12" s="352">
        <f>K12+M12</f>
        <v>57063.561299999994</v>
      </c>
      <c r="P12" s="42">
        <f>N12+O12</f>
        <v>118047.0033</v>
      </c>
      <c r="Q12" s="395"/>
      <c r="R12" s="395"/>
      <c r="S12" s="410">
        <v>44085.087899999991</v>
      </c>
      <c r="T12" s="410">
        <v>50115.302840000011</v>
      </c>
      <c r="U12" s="542">
        <v>95144.274109999998</v>
      </c>
      <c r="V12" s="583"/>
      <c r="W12" s="582">
        <f>N12-S12</f>
        <v>16898.354100000011</v>
      </c>
      <c r="X12" s="582">
        <f>O12-T12</f>
        <v>6948.2584599999827</v>
      </c>
      <c r="Y12" s="582">
        <f>P12-U12</f>
        <v>22902.729189999998</v>
      </c>
      <c r="Z12" s="580"/>
      <c r="AA12" s="542">
        <v>40416</v>
      </c>
      <c r="AB12" s="542">
        <v>42738.41</v>
      </c>
      <c r="AC12" s="542">
        <f t="shared" si="0"/>
        <v>83154.41</v>
      </c>
      <c r="AD12" s="583"/>
      <c r="AE12" s="582">
        <f>N12-AA12</f>
        <v>20567.442000000003</v>
      </c>
      <c r="AF12" s="582">
        <f>O12-AB12</f>
        <v>14325.15129999999</v>
      </c>
      <c r="AG12" s="582">
        <f>P12-AC12</f>
        <v>34892.593299999993</v>
      </c>
      <c r="AH12" s="580"/>
    </row>
    <row r="13" spans="2:34" ht="15.75" thickBot="1" x14ac:dyDescent="0.3">
      <c r="B13" s="20" t="s">
        <v>138</v>
      </c>
      <c r="C13" s="21">
        <v>3740</v>
      </c>
      <c r="D13" s="425">
        <v>-38170.116999999998</v>
      </c>
      <c r="E13" s="426">
        <v>171.935</v>
      </c>
      <c r="F13" s="426">
        <v>68.545000000000002</v>
      </c>
      <c r="G13" s="609"/>
      <c r="H13" s="559"/>
      <c r="I13" s="559"/>
      <c r="J13" s="559"/>
      <c r="K13" s="559"/>
      <c r="L13" s="559"/>
      <c r="M13" s="559"/>
      <c r="N13" s="559"/>
      <c r="O13" s="559"/>
      <c r="P13" s="559"/>
      <c r="Q13" s="393"/>
      <c r="R13" s="393"/>
      <c r="S13" s="485"/>
      <c r="T13" s="576"/>
      <c r="U13" s="542"/>
      <c r="V13" s="586">
        <v>0</v>
      </c>
      <c r="W13" s="582"/>
      <c r="X13" s="582"/>
      <c r="Y13" s="582"/>
      <c r="Z13" s="580"/>
      <c r="AA13" s="587"/>
      <c r="AB13" s="587"/>
      <c r="AC13" s="542"/>
      <c r="AD13" s="586"/>
      <c r="AE13" s="582"/>
      <c r="AF13" s="582"/>
      <c r="AG13" s="582"/>
      <c r="AH13" s="580"/>
    </row>
    <row r="14" spans="2:34" ht="15.75" thickBot="1" x14ac:dyDescent="0.3">
      <c r="B14" s="627" t="s">
        <v>104</v>
      </c>
      <c r="C14" s="628"/>
      <c r="D14" s="354"/>
      <c r="E14" s="372"/>
      <c r="F14" s="372"/>
      <c r="G14" s="372"/>
      <c r="H14" s="475"/>
      <c r="I14" s="475"/>
      <c r="J14" s="563">
        <f>J9+J12</f>
        <v>116931.51405735931</v>
      </c>
      <c r="K14" s="563">
        <f t="shared" ref="K14" si="1">K9+K12</f>
        <v>109415.41509437814</v>
      </c>
      <c r="L14" s="564"/>
      <c r="M14" s="564"/>
      <c r="N14" s="568">
        <f>J14</f>
        <v>116931.51405735931</v>
      </c>
      <c r="O14" s="568">
        <f>K14</f>
        <v>109415.41509437814</v>
      </c>
      <c r="P14" s="567">
        <f>N14+O14</f>
        <v>226346.92915173745</v>
      </c>
      <c r="Q14" s="391"/>
      <c r="R14" s="391"/>
      <c r="S14" s="441"/>
      <c r="T14" s="509"/>
      <c r="U14" s="542"/>
      <c r="V14" s="588"/>
      <c r="W14" s="582">
        <f t="shared" ref="W14:W61" si="2">N14-S14</f>
        <v>116931.51405735931</v>
      </c>
      <c r="X14" s="582">
        <f t="shared" ref="X14:X61" si="3">O14-T14</f>
        <v>109415.41509437814</v>
      </c>
      <c r="Y14" s="582">
        <f t="shared" ref="Y14:Y61" si="4">P14-U14</f>
        <v>226346.92915173745</v>
      </c>
      <c r="Z14" s="580"/>
      <c r="AA14" s="580"/>
      <c r="AB14" s="580"/>
      <c r="AC14" s="542">
        <f t="shared" si="0"/>
        <v>0</v>
      </c>
      <c r="AD14" s="588"/>
      <c r="AE14" s="582">
        <f t="shared" ref="AE14:AE61" si="5">N14-AA14</f>
        <v>116931.51405735931</v>
      </c>
      <c r="AF14" s="582">
        <f t="shared" ref="AF14:AF61" si="6">O14-AB14</f>
        <v>109415.41509437814</v>
      </c>
      <c r="AG14" s="582">
        <f t="shared" ref="AG14:AG61" si="7">P14-AC14</f>
        <v>226346.92915173745</v>
      </c>
      <c r="AH14" s="580"/>
    </row>
    <row r="15" spans="2:34" s="61" customFormat="1" ht="15.75" thickBot="1" x14ac:dyDescent="0.3">
      <c r="B15" s="51" t="s">
        <v>161</v>
      </c>
      <c r="C15" s="354"/>
      <c r="D15" s="386"/>
      <c r="E15" s="386"/>
      <c r="F15" s="386"/>
      <c r="G15" s="386"/>
      <c r="H15" s="475">
        <v>250</v>
      </c>
      <c r="I15" s="475"/>
      <c r="J15" s="475">
        <v>250</v>
      </c>
      <c r="K15" s="475"/>
      <c r="L15" s="475"/>
      <c r="M15" s="475"/>
      <c r="N15" s="546">
        <v>250</v>
      </c>
      <c r="O15" s="381"/>
      <c r="P15" s="504"/>
      <c r="Q15" s="392"/>
      <c r="R15" s="392"/>
      <c r="S15" s="401">
        <v>300.29999999999995</v>
      </c>
      <c r="T15" s="509"/>
      <c r="U15" s="542">
        <v>300.29999999999995</v>
      </c>
      <c r="V15" s="544"/>
      <c r="W15" s="582">
        <f t="shared" si="2"/>
        <v>-50.299999999999955</v>
      </c>
      <c r="X15" s="582">
        <f t="shared" si="3"/>
        <v>0</v>
      </c>
      <c r="Y15" s="582">
        <f t="shared" si="4"/>
        <v>-300.29999999999995</v>
      </c>
      <c r="Z15" s="580"/>
      <c r="AA15" s="544">
        <v>400</v>
      </c>
      <c r="AB15" s="580"/>
      <c r="AC15" s="542">
        <f t="shared" si="0"/>
        <v>400</v>
      </c>
      <c r="AD15" s="544"/>
      <c r="AE15" s="582">
        <f t="shared" si="5"/>
        <v>-150</v>
      </c>
      <c r="AF15" s="582">
        <f t="shared" si="6"/>
        <v>0</v>
      </c>
      <c r="AG15" s="582">
        <f t="shared" si="7"/>
        <v>-400</v>
      </c>
      <c r="AH15" s="580"/>
    </row>
    <row r="16" spans="2:34" s="61" customFormat="1" ht="15.75" thickBot="1" x14ac:dyDescent="0.3">
      <c r="B16" s="51" t="s">
        <v>174</v>
      </c>
      <c r="C16" s="354"/>
      <c r="D16" s="376">
        <v>2175.14048</v>
      </c>
      <c r="E16" s="376"/>
      <c r="F16" s="376"/>
      <c r="G16" s="376"/>
      <c r="H16" s="475"/>
      <c r="I16" s="596">
        <v>2602.922</v>
      </c>
      <c r="J16" s="475"/>
      <c r="K16" s="603">
        <f>I16</f>
        <v>2602.922</v>
      </c>
      <c r="L16" s="565"/>
      <c r="M16" s="565"/>
      <c r="N16" s="547"/>
      <c r="O16" s="568">
        <f>K16</f>
        <v>2602.922</v>
      </c>
      <c r="P16" s="567">
        <f>N16+O16</f>
        <v>2602.922</v>
      </c>
      <c r="Q16" s="392"/>
      <c r="R16" s="392"/>
      <c r="S16" s="442"/>
      <c r="T16" s="410">
        <v>4629.8999999999996</v>
      </c>
      <c r="U16" s="542">
        <v>4629.8999999999996</v>
      </c>
      <c r="V16" s="544"/>
      <c r="W16" s="582">
        <f t="shared" si="2"/>
        <v>0</v>
      </c>
      <c r="X16" s="582">
        <f t="shared" si="3"/>
        <v>-2026.9779999999996</v>
      </c>
      <c r="Y16" s="582">
        <f t="shared" si="4"/>
        <v>-2026.9779999999996</v>
      </c>
      <c r="Z16" s="580"/>
      <c r="AA16" s="580"/>
      <c r="AB16" s="542">
        <v>1906.25</v>
      </c>
      <c r="AC16" s="542">
        <f t="shared" si="0"/>
        <v>1906.25</v>
      </c>
      <c r="AD16" s="544"/>
      <c r="AE16" s="582">
        <f t="shared" si="5"/>
        <v>0</v>
      </c>
      <c r="AF16" s="582">
        <f t="shared" si="6"/>
        <v>696.67200000000003</v>
      </c>
      <c r="AG16" s="582">
        <f t="shared" si="7"/>
        <v>696.67200000000003</v>
      </c>
      <c r="AH16" s="580"/>
    </row>
    <row r="17" spans="2:43" s="61" customFormat="1" ht="15.75" thickBot="1" x14ac:dyDescent="0.3">
      <c r="B17" s="51" t="s">
        <v>176</v>
      </c>
      <c r="C17" s="354"/>
      <c r="D17" s="376"/>
      <c r="E17" s="376"/>
      <c r="F17" s="376"/>
      <c r="G17" s="376"/>
      <c r="H17" s="476"/>
      <c r="I17" s="598">
        <v>498.17399999999998</v>
      </c>
      <c r="J17" s="476"/>
      <c r="K17" s="605">
        <f>I17</f>
        <v>498.17399999999998</v>
      </c>
      <c r="L17" s="565"/>
      <c r="M17" s="565"/>
      <c r="N17" s="547"/>
      <c r="O17" s="599"/>
      <c r="P17" s="600"/>
      <c r="Q17" s="392"/>
      <c r="R17" s="392"/>
      <c r="S17" s="601"/>
      <c r="T17" s="602"/>
      <c r="U17" s="542"/>
      <c r="V17" s="544"/>
      <c r="W17" s="582"/>
      <c r="X17" s="582"/>
      <c r="Y17" s="582"/>
      <c r="Z17" s="580"/>
      <c r="AA17" s="580"/>
      <c r="AB17" s="542"/>
      <c r="AC17" s="542"/>
      <c r="AD17" s="544"/>
      <c r="AE17" s="582"/>
      <c r="AF17" s="582"/>
      <c r="AG17" s="582"/>
      <c r="AH17" s="580"/>
    </row>
    <row r="18" spans="2:43" s="61" customFormat="1" ht="15.75" thickBot="1" x14ac:dyDescent="0.3">
      <c r="B18" s="51" t="s">
        <v>177</v>
      </c>
      <c r="C18" s="354"/>
      <c r="D18" s="376"/>
      <c r="E18" s="376"/>
      <c r="F18" s="376"/>
      <c r="G18" s="376"/>
      <c r="H18" s="476"/>
      <c r="I18" s="598">
        <v>331.54599999999999</v>
      </c>
      <c r="J18" s="476"/>
      <c r="K18" s="604">
        <f>I18</f>
        <v>331.54599999999999</v>
      </c>
      <c r="L18" s="565"/>
      <c r="M18" s="565"/>
      <c r="N18" s="547"/>
      <c r="O18" s="599"/>
      <c r="P18" s="600"/>
      <c r="Q18" s="392"/>
      <c r="R18" s="392"/>
      <c r="S18" s="601"/>
      <c r="T18" s="602"/>
      <c r="U18" s="542"/>
      <c r="V18" s="544"/>
      <c r="W18" s="582"/>
      <c r="X18" s="582"/>
      <c r="Y18" s="582"/>
      <c r="Z18" s="580"/>
      <c r="AA18" s="580"/>
      <c r="AB18" s="542"/>
      <c r="AC18" s="542"/>
      <c r="AD18" s="544"/>
      <c r="AE18" s="582"/>
      <c r="AF18" s="582"/>
      <c r="AG18" s="582"/>
      <c r="AH18" s="580"/>
    </row>
    <row r="19" spans="2:43" ht="15.75" thickBot="1" x14ac:dyDescent="0.3">
      <c r="B19" s="629" t="s">
        <v>129</v>
      </c>
      <c r="C19" s="630"/>
      <c r="D19" s="574">
        <v>143663.43546000004</v>
      </c>
      <c r="E19" s="574">
        <v>31918</v>
      </c>
      <c r="F19" s="574">
        <v>18790.90481</v>
      </c>
      <c r="G19" s="574"/>
      <c r="H19" s="574">
        <f t="shared" ref="H19:P19" si="8">SUM(H20:H61)</f>
        <v>338546.90000000008</v>
      </c>
      <c r="I19" s="574">
        <f t="shared" si="8"/>
        <v>313587.14299999998</v>
      </c>
      <c r="J19" s="574">
        <f t="shared" si="8"/>
        <v>221615.38594264066</v>
      </c>
      <c r="K19" s="574">
        <f t="shared" si="8"/>
        <v>204171.72790562181</v>
      </c>
      <c r="L19" s="595">
        <f t="shared" si="8"/>
        <v>0</v>
      </c>
      <c r="M19" s="595">
        <f t="shared" si="8"/>
        <v>0</v>
      </c>
      <c r="N19" s="595">
        <f t="shared" si="8"/>
        <v>221615.38594264066</v>
      </c>
      <c r="O19" s="574">
        <f t="shared" si="8"/>
        <v>204171.72790562181</v>
      </c>
      <c r="P19" s="574">
        <f t="shared" si="8"/>
        <v>425787.11384826252</v>
      </c>
      <c r="Q19" s="395"/>
      <c r="R19" s="395"/>
      <c r="S19" s="433">
        <v>230959.98704301094</v>
      </c>
      <c r="T19" s="577">
        <v>188419.09726199994</v>
      </c>
      <c r="U19" s="542">
        <v>419379.08430501085</v>
      </c>
      <c r="V19" s="587">
        <v>-0.33181574250850832</v>
      </c>
      <c r="W19" s="582">
        <f t="shared" si="2"/>
        <v>-9344.6011003702879</v>
      </c>
      <c r="X19" s="582">
        <f t="shared" si="3"/>
        <v>15752.630643621873</v>
      </c>
      <c r="Y19" s="582">
        <f t="shared" si="4"/>
        <v>6408.0295432516723</v>
      </c>
      <c r="Z19" s="581"/>
      <c r="AA19" s="589">
        <v>209215</v>
      </c>
      <c r="AB19" s="587">
        <v>148409.10096512677</v>
      </c>
      <c r="AC19" s="542">
        <f t="shared" si="0"/>
        <v>357624.10096512677</v>
      </c>
      <c r="AD19" s="587">
        <v>-0.33181574250850832</v>
      </c>
      <c r="AE19" s="582">
        <f t="shared" si="5"/>
        <v>12400.385942640656</v>
      </c>
      <c r="AF19" s="582">
        <f t="shared" si="6"/>
        <v>55762.626940495044</v>
      </c>
      <c r="AG19" s="582">
        <f t="shared" si="7"/>
        <v>68163.012883135758</v>
      </c>
      <c r="AH19" s="581"/>
    </row>
    <row r="20" spans="2:43" x14ac:dyDescent="0.25">
      <c r="B20" s="20" t="s">
        <v>175</v>
      </c>
      <c r="C20" s="21">
        <v>3110</v>
      </c>
      <c r="D20" s="24">
        <v>920.03200000000004</v>
      </c>
      <c r="E20" s="551">
        <v>1</v>
      </c>
      <c r="F20" s="551">
        <v>0</v>
      </c>
      <c r="G20" s="24"/>
      <c r="H20" s="426"/>
      <c r="I20" s="426"/>
      <c r="J20" s="426"/>
      <c r="K20" s="426"/>
      <c r="L20" s="426"/>
      <c r="M20" s="426"/>
      <c r="N20" s="426"/>
      <c r="O20" s="22"/>
      <c r="P20" s="505"/>
      <c r="Q20" s="591">
        <f>SUM(P21:P23)</f>
        <v>64937.869072063258</v>
      </c>
      <c r="R20" s="597"/>
      <c r="S20" s="420">
        <v>0</v>
      </c>
      <c r="T20" s="446">
        <v>0</v>
      </c>
      <c r="U20" s="590">
        <v>0</v>
      </c>
      <c r="V20" s="591">
        <f>SUM(U21:U23)</f>
        <v>61177.487287177493</v>
      </c>
      <c r="W20" s="582">
        <f t="shared" si="2"/>
        <v>0</v>
      </c>
      <c r="X20" s="582">
        <f t="shared" si="3"/>
        <v>0</v>
      </c>
      <c r="Y20" s="582">
        <f t="shared" si="4"/>
        <v>0</v>
      </c>
      <c r="Z20" s="581"/>
      <c r="AA20" s="592"/>
      <c r="AB20" s="592">
        <v>0</v>
      </c>
      <c r="AC20" s="590">
        <f t="shared" si="0"/>
        <v>0</v>
      </c>
      <c r="AD20" s="591">
        <f>SUM(AC21:AC23)</f>
        <v>54206.928771652332</v>
      </c>
      <c r="AE20" s="593">
        <f t="shared" si="5"/>
        <v>0</v>
      </c>
      <c r="AF20" s="593">
        <f t="shared" si="6"/>
        <v>0</v>
      </c>
      <c r="AG20" s="593">
        <f t="shared" si="7"/>
        <v>0</v>
      </c>
      <c r="AH20" s="581"/>
    </row>
    <row r="21" spans="2:43" x14ac:dyDescent="0.25">
      <c r="B21" s="2" t="s">
        <v>29</v>
      </c>
      <c r="C21" s="15">
        <v>3111</v>
      </c>
      <c r="D21" s="4">
        <v>12368.832340000006</v>
      </c>
      <c r="E21" s="4">
        <v>157</v>
      </c>
      <c r="F21" s="4">
        <v>182.917</v>
      </c>
      <c r="G21" s="4">
        <v>183</v>
      </c>
      <c r="H21" s="389">
        <v>9291.0451431916772</v>
      </c>
      <c r="I21" s="389">
        <v>16814.052341498485</v>
      </c>
      <c r="J21" s="389">
        <f>H21*((1-J$8-J$11)*H$7/(H$7-H$15)-H$15/(H$7-H$15))</f>
        <v>6081.9890987597901</v>
      </c>
      <c r="K21" s="389">
        <f>I21*((1-K$8-K$11)*I$7/(I$7-SUM(I$16:I$18))-SUM(I$16:I$18)/(I$7-SUM(I$16:I$18)))</f>
        <v>10947.368845601277</v>
      </c>
      <c r="L21" s="389"/>
      <c r="M21" s="389"/>
      <c r="N21" s="548">
        <f>J21+L21</f>
        <v>6081.9890987597901</v>
      </c>
      <c r="O21" s="548">
        <f t="shared" ref="O21:O61" si="9">K21+M21</f>
        <v>10947.368845601277</v>
      </c>
      <c r="P21" s="504">
        <f>N21+O21</f>
        <v>17029.357944361065</v>
      </c>
      <c r="Q21" s="9"/>
      <c r="R21" s="9"/>
      <c r="S21" s="421">
        <v>6003.4695390177276</v>
      </c>
      <c r="T21" s="444">
        <v>10173.665855373632</v>
      </c>
      <c r="U21" s="542">
        <v>16177.13539439136</v>
      </c>
      <c r="V21" s="544"/>
      <c r="W21" s="582">
        <f t="shared" si="2"/>
        <v>78.519559742062484</v>
      </c>
      <c r="X21" s="582">
        <f t="shared" si="3"/>
        <v>773.70299022764448</v>
      </c>
      <c r="Y21" s="582">
        <f t="shared" si="4"/>
        <v>852.22254996970514</v>
      </c>
      <c r="Z21" s="581"/>
      <c r="AA21" s="587">
        <v>5706</v>
      </c>
      <c r="AB21" s="587">
        <v>10664.190210872302</v>
      </c>
      <c r="AC21" s="542">
        <f t="shared" si="0"/>
        <v>16370.190210872302</v>
      </c>
      <c r="AD21" s="544"/>
      <c r="AE21" s="582">
        <f t="shared" si="5"/>
        <v>375.98909875979007</v>
      </c>
      <c r="AF21" s="582">
        <f t="shared" si="6"/>
        <v>283.17863472897443</v>
      </c>
      <c r="AG21" s="582">
        <f t="shared" si="7"/>
        <v>659.16773348876268</v>
      </c>
      <c r="AH21" s="581"/>
    </row>
    <row r="22" spans="2:43" x14ac:dyDescent="0.25">
      <c r="B22" s="37" t="s">
        <v>0</v>
      </c>
      <c r="C22" s="16">
        <v>3112</v>
      </c>
      <c r="D22" s="4">
        <v>8451.3682799999988</v>
      </c>
      <c r="E22" s="4">
        <v>14</v>
      </c>
      <c r="F22" s="4">
        <v>68.349999999999994</v>
      </c>
      <c r="G22" s="4">
        <v>15</v>
      </c>
      <c r="H22" s="389">
        <v>13453.148973907266</v>
      </c>
      <c r="I22" s="389">
        <v>13723.524834292972</v>
      </c>
      <c r="J22" s="389">
        <f t="shared" ref="J22:J61" si="10">H22*((1-J$8-J$11)*H$7/(H$7-H$15)-H$15/(H$7-H$15))</f>
        <v>8806.5340488904167</v>
      </c>
      <c r="K22" s="389">
        <f t="shared" ref="K22:K61" si="11">I22*((1-K$8-K$11)*I$7/(I$7-SUM(I$16:I$18))-SUM(I$16:I$18)/(I$7-SUM(I$16:I$18)))</f>
        <v>8935.1742918022264</v>
      </c>
      <c r="L22" s="389"/>
      <c r="M22" s="389"/>
      <c r="N22" s="548">
        <f t="shared" ref="N22:N61" si="12">J22+L22</f>
        <v>8806.5340488904167</v>
      </c>
      <c r="O22" s="548">
        <f t="shared" si="9"/>
        <v>8935.1742918022264</v>
      </c>
      <c r="P22" s="504">
        <f t="shared" ref="P22:P61" si="13">N22+O22</f>
        <v>17741.708340692643</v>
      </c>
      <c r="Q22" s="9"/>
      <c r="R22" s="9"/>
      <c r="S22" s="421">
        <v>9914.9219608681342</v>
      </c>
      <c r="T22" s="444">
        <v>7696.0499747860422</v>
      </c>
      <c r="U22" s="542">
        <v>17610.971935654175</v>
      </c>
      <c r="V22" s="544"/>
      <c r="W22" s="582">
        <f t="shared" si="2"/>
        <v>-1108.3879119777175</v>
      </c>
      <c r="X22" s="582">
        <f t="shared" si="3"/>
        <v>1239.1243170161842</v>
      </c>
      <c r="Y22" s="582">
        <f t="shared" si="4"/>
        <v>130.73640503846764</v>
      </c>
      <c r="Z22" s="581"/>
      <c r="AA22" s="587">
        <v>8933</v>
      </c>
      <c r="AB22" s="587">
        <v>6168.1750632637913</v>
      </c>
      <c r="AC22" s="542">
        <f t="shared" si="0"/>
        <v>15101.175063263792</v>
      </c>
      <c r="AD22" s="544"/>
      <c r="AE22" s="582">
        <f t="shared" si="5"/>
        <v>-126.46595110958333</v>
      </c>
      <c r="AF22" s="582">
        <f t="shared" si="6"/>
        <v>2766.9992285384351</v>
      </c>
      <c r="AG22" s="582">
        <f t="shared" si="7"/>
        <v>2640.5332774288509</v>
      </c>
      <c r="AH22" s="581"/>
    </row>
    <row r="23" spans="2:43" ht="15.75" thickBot="1" x14ac:dyDescent="0.3">
      <c r="B23" s="18" t="s">
        <v>79</v>
      </c>
      <c r="C23" s="19">
        <v>3113</v>
      </c>
      <c r="D23" s="4">
        <v>7636.2781999999997</v>
      </c>
      <c r="E23" s="4">
        <v>50</v>
      </c>
      <c r="F23" s="4">
        <v>0.46100000000000002</v>
      </c>
      <c r="G23" s="611">
        <v>140</v>
      </c>
      <c r="H23" s="612">
        <v>19422.662674497671</v>
      </c>
      <c r="I23" s="612">
        <v>26805.398548422636</v>
      </c>
      <c r="J23" s="612">
        <f t="shared" si="10"/>
        <v>12714.223301535247</v>
      </c>
      <c r="K23" s="612">
        <f t="shared" si="11"/>
        <v>17452.579485474304</v>
      </c>
      <c r="L23" s="612"/>
      <c r="M23" s="612"/>
      <c r="N23" s="613">
        <f t="shared" si="12"/>
        <v>12714.223301535247</v>
      </c>
      <c r="O23" s="613">
        <f t="shared" si="9"/>
        <v>17452.579485474304</v>
      </c>
      <c r="P23" s="503">
        <f t="shared" si="13"/>
        <v>30166.80278700955</v>
      </c>
      <c r="Q23" s="9"/>
      <c r="R23" s="9"/>
      <c r="S23" s="422">
        <v>11398.203481195644</v>
      </c>
      <c r="T23" s="445">
        <v>15991.17647593632</v>
      </c>
      <c r="U23" s="542">
        <v>27389.379957131961</v>
      </c>
      <c r="V23" s="544"/>
      <c r="W23" s="582">
        <f t="shared" si="2"/>
        <v>1316.019820339603</v>
      </c>
      <c r="X23" s="582">
        <f t="shared" si="3"/>
        <v>1461.403009537984</v>
      </c>
      <c r="Y23" s="582">
        <f t="shared" si="4"/>
        <v>2777.4228298775888</v>
      </c>
      <c r="Z23" s="581"/>
      <c r="AA23" s="587">
        <v>10341</v>
      </c>
      <c r="AB23" s="587">
        <v>12394.563497516237</v>
      </c>
      <c r="AC23" s="542">
        <f t="shared" si="0"/>
        <v>22735.563497516239</v>
      </c>
      <c r="AD23" s="544"/>
      <c r="AE23" s="582">
        <f t="shared" si="5"/>
        <v>2373.2233015352467</v>
      </c>
      <c r="AF23" s="582">
        <f t="shared" si="6"/>
        <v>5058.015987958066</v>
      </c>
      <c r="AG23" s="582">
        <f t="shared" si="7"/>
        <v>7431.2392894933109</v>
      </c>
      <c r="AH23" s="581"/>
    </row>
    <row r="24" spans="2:43" x14ac:dyDescent="0.25">
      <c r="B24" s="20" t="s">
        <v>2</v>
      </c>
      <c r="C24" s="21">
        <v>3120</v>
      </c>
      <c r="D24" s="24">
        <v>1554.624</v>
      </c>
      <c r="E24" s="551">
        <v>18</v>
      </c>
      <c r="F24" s="551">
        <v>0</v>
      </c>
      <c r="G24" s="24"/>
      <c r="H24" s="426"/>
      <c r="I24" s="426" t="s">
        <v>173</v>
      </c>
      <c r="J24" s="426">
        <f t="shared" si="10"/>
        <v>0</v>
      </c>
      <c r="K24" s="426"/>
      <c r="L24" s="426"/>
      <c r="M24" s="426"/>
      <c r="N24" s="426">
        <f t="shared" si="12"/>
        <v>0</v>
      </c>
      <c r="O24" s="426">
        <f t="shared" si="9"/>
        <v>0</v>
      </c>
      <c r="P24" s="505">
        <f t="shared" si="13"/>
        <v>0</v>
      </c>
      <c r="Q24" s="591">
        <f>SUM(P25:P28)</f>
        <v>60940.022812478368</v>
      </c>
      <c r="R24" s="398"/>
      <c r="S24" s="420">
        <v>0</v>
      </c>
      <c r="T24" s="446">
        <v>0</v>
      </c>
      <c r="U24" s="590">
        <v>0</v>
      </c>
      <c r="V24" s="591">
        <f>SUM(U25:U28)</f>
        <v>51279.295380604693</v>
      </c>
      <c r="W24" s="582">
        <f t="shared" si="2"/>
        <v>0</v>
      </c>
      <c r="X24" s="582">
        <f t="shared" si="3"/>
        <v>0</v>
      </c>
      <c r="Y24" s="582">
        <f t="shared" si="4"/>
        <v>0</v>
      </c>
      <c r="Z24" s="581"/>
      <c r="AA24" s="592">
        <v>0</v>
      </c>
      <c r="AB24" s="592">
        <v>0</v>
      </c>
      <c r="AC24" s="590">
        <f t="shared" si="0"/>
        <v>0</v>
      </c>
      <c r="AD24" s="591">
        <f>SUM(AC25:AC28)</f>
        <v>43468.829383849996</v>
      </c>
      <c r="AE24" s="593">
        <f t="shared" si="5"/>
        <v>0</v>
      </c>
      <c r="AF24" s="593">
        <f t="shared" si="6"/>
        <v>0</v>
      </c>
      <c r="AG24" s="593">
        <f t="shared" si="7"/>
        <v>0</v>
      </c>
      <c r="AH24" s="581"/>
    </row>
    <row r="25" spans="2:43" x14ac:dyDescent="0.25">
      <c r="B25" s="2" t="s">
        <v>3</v>
      </c>
      <c r="C25" s="15">
        <v>3122</v>
      </c>
      <c r="D25" s="4">
        <v>3197.4607900000005</v>
      </c>
      <c r="E25" s="4">
        <v>44</v>
      </c>
      <c r="F25" s="4">
        <v>97.860229999999987</v>
      </c>
      <c r="G25" s="4">
        <v>248</v>
      </c>
      <c r="H25" s="389">
        <v>5337.5211619840356</v>
      </c>
      <c r="I25" s="389">
        <v>21588.908112785975</v>
      </c>
      <c r="J25" s="389">
        <f t="shared" si="10"/>
        <v>3493.9821108688457</v>
      </c>
      <c r="K25" s="389">
        <f t="shared" si="11"/>
        <v>14056.203423439492</v>
      </c>
      <c r="L25" s="389"/>
      <c r="M25" s="389"/>
      <c r="N25" s="548">
        <f t="shared" si="12"/>
        <v>3493.9821108688457</v>
      </c>
      <c r="O25" s="548">
        <f t="shared" si="9"/>
        <v>14056.203423439492</v>
      </c>
      <c r="P25" s="504">
        <f t="shared" si="13"/>
        <v>17550.185534308337</v>
      </c>
      <c r="Q25" s="9"/>
      <c r="R25" s="9"/>
      <c r="S25" s="421">
        <v>1135.5104683406632</v>
      </c>
      <c r="T25" s="444">
        <v>10046.686993735522</v>
      </c>
      <c r="U25" s="542">
        <v>11182.197462076185</v>
      </c>
      <c r="V25" s="544"/>
      <c r="W25" s="582">
        <f t="shared" si="2"/>
        <v>2358.4716425281822</v>
      </c>
      <c r="X25" s="582">
        <f t="shared" si="3"/>
        <v>4009.5164297039701</v>
      </c>
      <c r="Y25" s="582">
        <f t="shared" si="4"/>
        <v>6367.9880722321523</v>
      </c>
      <c r="Z25" s="581"/>
      <c r="AA25" s="587">
        <v>1166</v>
      </c>
      <c r="AB25" s="587">
        <v>7438.3458334132602</v>
      </c>
      <c r="AC25" s="542">
        <f t="shared" si="0"/>
        <v>8604.3458334132592</v>
      </c>
      <c r="AD25" s="544"/>
      <c r="AE25" s="582">
        <f t="shared" si="5"/>
        <v>2327.9821108688457</v>
      </c>
      <c r="AF25" s="582">
        <f t="shared" si="6"/>
        <v>6617.8575900262322</v>
      </c>
      <c r="AG25" s="582">
        <f t="shared" si="7"/>
        <v>8945.8397008950778</v>
      </c>
      <c r="AH25" s="581"/>
    </row>
    <row r="26" spans="2:43" x14ac:dyDescent="0.25">
      <c r="B26" s="2" t="s">
        <v>30</v>
      </c>
      <c r="C26" s="15">
        <v>3123</v>
      </c>
      <c r="D26" s="4">
        <v>9959.776020000003</v>
      </c>
      <c r="E26" s="4">
        <v>193</v>
      </c>
      <c r="F26" s="4">
        <v>670.15428999999983</v>
      </c>
      <c r="G26" s="4">
        <v>1064</v>
      </c>
      <c r="H26" s="389">
        <v>28609.203313635586</v>
      </c>
      <c r="I26" s="389">
        <f>19332.9086757697-I17-I18</f>
        <v>18503.188675769703</v>
      </c>
      <c r="J26" s="389">
        <f t="shared" si="10"/>
        <v>18727.802953926988</v>
      </c>
      <c r="K26" s="389">
        <f t="shared" si="11"/>
        <v>12047.139329610956</v>
      </c>
      <c r="L26" s="389"/>
      <c r="M26" s="389"/>
      <c r="N26" s="548">
        <f t="shared" si="12"/>
        <v>18727.802953926988</v>
      </c>
      <c r="O26" s="548">
        <f t="shared" si="9"/>
        <v>12047.139329610956</v>
      </c>
      <c r="P26" s="504">
        <f t="shared" si="13"/>
        <v>30774.942283537945</v>
      </c>
      <c r="Q26" s="9"/>
      <c r="R26" s="9"/>
      <c r="S26" s="421">
        <v>21145.040845803946</v>
      </c>
      <c r="T26" s="444">
        <v>11694.929154616293</v>
      </c>
      <c r="U26" s="542">
        <v>32839.970000420239</v>
      </c>
      <c r="V26" s="544"/>
      <c r="W26" s="582">
        <f t="shared" si="2"/>
        <v>-2417.2378918769573</v>
      </c>
      <c r="X26" s="582">
        <f t="shared" si="3"/>
        <v>352.21017499466325</v>
      </c>
      <c r="Y26" s="582">
        <f t="shared" si="4"/>
        <v>-2065.027716882294</v>
      </c>
      <c r="Z26" s="581"/>
      <c r="AA26" s="587">
        <v>21024</v>
      </c>
      <c r="AB26" s="587">
        <v>8380.1829728872508</v>
      </c>
      <c r="AC26" s="542">
        <f t="shared" si="0"/>
        <v>29404.182972887251</v>
      </c>
      <c r="AD26" s="544"/>
      <c r="AE26" s="582">
        <f t="shared" si="5"/>
        <v>-2296.1970460730117</v>
      </c>
      <c r="AF26" s="582">
        <f t="shared" si="6"/>
        <v>3666.9563567237055</v>
      </c>
      <c r="AG26" s="582">
        <f t="shared" si="7"/>
        <v>1370.7593106506938</v>
      </c>
      <c r="AH26" s="581"/>
    </row>
    <row r="27" spans="2:43" x14ac:dyDescent="0.25">
      <c r="B27" s="2" t="s">
        <v>4</v>
      </c>
      <c r="C27" s="15">
        <v>3125</v>
      </c>
      <c r="D27" s="4">
        <v>4624.9337100000012</v>
      </c>
      <c r="E27" s="4">
        <v>1052</v>
      </c>
      <c r="F27" s="4">
        <v>185.31616</v>
      </c>
      <c r="G27" s="4">
        <v>112</v>
      </c>
      <c r="H27" s="389">
        <v>6526.9551944253235</v>
      </c>
      <c r="I27" s="389">
        <v>3009.8943129093986</v>
      </c>
      <c r="J27" s="389">
        <f t="shared" si="10"/>
        <v>4272.5947112287586</v>
      </c>
      <c r="K27" s="389">
        <f t="shared" si="11"/>
        <v>1959.6955308847478</v>
      </c>
      <c r="L27" s="389"/>
      <c r="M27" s="389"/>
      <c r="N27" s="548">
        <f t="shared" si="12"/>
        <v>4272.5947112287586</v>
      </c>
      <c r="O27" s="548">
        <f t="shared" si="9"/>
        <v>1959.6955308847478</v>
      </c>
      <c r="P27" s="504">
        <f t="shared" si="13"/>
        <v>6232.2902421135059</v>
      </c>
      <c r="Q27" s="9"/>
      <c r="R27" s="9"/>
      <c r="S27" s="421">
        <v>1072.640439077152</v>
      </c>
      <c r="T27" s="444">
        <v>2322.0136596686434</v>
      </c>
      <c r="U27" s="542">
        <v>3394.6540987457956</v>
      </c>
      <c r="V27" s="544"/>
      <c r="W27" s="582">
        <f t="shared" si="2"/>
        <v>3199.9542721516063</v>
      </c>
      <c r="X27" s="582">
        <f t="shared" si="3"/>
        <v>-362.31812878389565</v>
      </c>
      <c r="Y27" s="582">
        <f t="shared" si="4"/>
        <v>2837.6361433677102</v>
      </c>
      <c r="Z27" s="581"/>
      <c r="AA27" s="587">
        <v>837</v>
      </c>
      <c r="AB27" s="587">
        <v>1511.1658018557009</v>
      </c>
      <c r="AC27" s="542">
        <f t="shared" si="0"/>
        <v>2348.1658018557009</v>
      </c>
      <c r="AD27" s="544"/>
      <c r="AE27" s="582">
        <f t="shared" si="5"/>
        <v>3435.5947112287586</v>
      </c>
      <c r="AF27" s="582">
        <f t="shared" si="6"/>
        <v>448.52972902904685</v>
      </c>
      <c r="AG27" s="582">
        <f t="shared" si="7"/>
        <v>3884.124440257805</v>
      </c>
      <c r="AH27" s="581"/>
    </row>
    <row r="28" spans="2:43" ht="15.75" thickBot="1" x14ac:dyDescent="0.3">
      <c r="B28" s="18" t="s">
        <v>5</v>
      </c>
      <c r="C28" s="19">
        <v>3127</v>
      </c>
      <c r="D28" s="4">
        <v>624.36531000000093</v>
      </c>
      <c r="E28" s="4">
        <v>73</v>
      </c>
      <c r="F28" s="4">
        <v>121.58513000000001</v>
      </c>
      <c r="G28" s="611">
        <v>63</v>
      </c>
      <c r="H28" s="612">
        <v>3652.7347950668577</v>
      </c>
      <c r="I28" s="612">
        <v>6130.5355428324792</v>
      </c>
      <c r="J28" s="612">
        <f t="shared" si="10"/>
        <v>2391.1080897649754</v>
      </c>
      <c r="K28" s="612">
        <f t="shared" si="11"/>
        <v>3991.4966627536019</v>
      </c>
      <c r="L28" s="612"/>
      <c r="M28" s="612"/>
      <c r="N28" s="613">
        <f t="shared" si="12"/>
        <v>2391.1080897649754</v>
      </c>
      <c r="O28" s="613">
        <f t="shared" si="9"/>
        <v>3991.4966627536019</v>
      </c>
      <c r="P28" s="503">
        <f t="shared" si="13"/>
        <v>6382.6047525185768</v>
      </c>
      <c r="Q28" s="9"/>
      <c r="R28" s="9"/>
      <c r="S28" s="422">
        <v>3000.8710649855216</v>
      </c>
      <c r="T28" s="445">
        <v>861.602754376951</v>
      </c>
      <c r="U28" s="542">
        <v>3862.4738193624726</v>
      </c>
      <c r="V28" s="544"/>
      <c r="W28" s="582">
        <f t="shared" si="2"/>
        <v>-609.7629752205462</v>
      </c>
      <c r="X28" s="582">
        <f t="shared" si="3"/>
        <v>3129.8939083766509</v>
      </c>
      <c r="Y28" s="582">
        <f t="shared" si="4"/>
        <v>2520.1309331561042</v>
      </c>
      <c r="Z28" s="581"/>
      <c r="AA28" s="587">
        <v>2786</v>
      </c>
      <c r="AB28" s="587">
        <v>326.13477569378574</v>
      </c>
      <c r="AC28" s="542">
        <f t="shared" si="0"/>
        <v>3112.1347756937857</v>
      </c>
      <c r="AD28" s="544"/>
      <c r="AE28" s="582">
        <f t="shared" si="5"/>
        <v>-394.89191023502462</v>
      </c>
      <c r="AF28" s="582">
        <f t="shared" si="6"/>
        <v>3665.3618870598161</v>
      </c>
      <c r="AG28" s="582">
        <f t="shared" si="7"/>
        <v>3270.469976824791</v>
      </c>
      <c r="AH28" s="581"/>
      <c r="AQ28" s="415"/>
    </row>
    <row r="29" spans="2:43" x14ac:dyDescent="0.25">
      <c r="B29" s="20" t="s">
        <v>54</v>
      </c>
      <c r="C29" s="21">
        <v>3130</v>
      </c>
      <c r="D29" s="24">
        <v>636.39754999999991</v>
      </c>
      <c r="E29" s="551">
        <v>544</v>
      </c>
      <c r="F29" s="551">
        <v>0</v>
      </c>
      <c r="G29" s="24"/>
      <c r="H29" s="426"/>
      <c r="I29" s="426" t="s">
        <v>173</v>
      </c>
      <c r="J29" s="426">
        <f t="shared" si="10"/>
        <v>0</v>
      </c>
      <c r="K29" s="426"/>
      <c r="L29" s="426"/>
      <c r="M29" s="426"/>
      <c r="N29" s="426">
        <f t="shared" si="12"/>
        <v>0</v>
      </c>
      <c r="O29" s="426">
        <f t="shared" si="9"/>
        <v>0</v>
      </c>
      <c r="P29" s="505">
        <f t="shared" si="13"/>
        <v>0</v>
      </c>
      <c r="Q29" s="591">
        <f>SUM(P30:P34)</f>
        <v>83558.427478588972</v>
      </c>
      <c r="R29" s="398"/>
      <c r="S29" s="420">
        <v>0</v>
      </c>
      <c r="T29" s="446">
        <v>0</v>
      </c>
      <c r="U29" s="590">
        <v>0</v>
      </c>
      <c r="V29" s="591">
        <f>SUM(U30:U34)</f>
        <v>47036.841991706999</v>
      </c>
      <c r="W29" s="582">
        <f t="shared" si="2"/>
        <v>0</v>
      </c>
      <c r="X29" s="582">
        <f t="shared" si="3"/>
        <v>0</v>
      </c>
      <c r="Y29" s="582">
        <f t="shared" si="4"/>
        <v>0</v>
      </c>
      <c r="Z29" s="581"/>
      <c r="AA29" s="592">
        <v>0</v>
      </c>
      <c r="AB29" s="592">
        <v>0</v>
      </c>
      <c r="AC29" s="590">
        <f t="shared" si="0"/>
        <v>0</v>
      </c>
      <c r="AD29" s="591">
        <f>SUM(AC30:AC34)</f>
        <v>38749.686114739023</v>
      </c>
      <c r="AE29" s="593">
        <f t="shared" si="5"/>
        <v>0</v>
      </c>
      <c r="AF29" s="593">
        <f t="shared" si="6"/>
        <v>0</v>
      </c>
      <c r="AG29" s="593">
        <f t="shared" si="7"/>
        <v>0</v>
      </c>
      <c r="AH29" s="581"/>
    </row>
    <row r="30" spans="2:43" x14ac:dyDescent="0.25">
      <c r="B30" s="2" t="s">
        <v>31</v>
      </c>
      <c r="C30" s="15">
        <v>3131</v>
      </c>
      <c r="D30" s="4">
        <v>3243.79144</v>
      </c>
      <c r="E30" s="4">
        <v>50</v>
      </c>
      <c r="F30" s="4">
        <v>1283.5952</v>
      </c>
      <c r="G30" s="4">
        <v>757</v>
      </c>
      <c r="H30" s="389">
        <v>7571.9894654533546</v>
      </c>
      <c r="I30" s="389">
        <v>10331.400198603498</v>
      </c>
      <c r="J30" s="389">
        <f t="shared" si="10"/>
        <v>4956.6821251060182</v>
      </c>
      <c r="K30" s="389">
        <f t="shared" si="11"/>
        <v>6726.6145226922163</v>
      </c>
      <c r="L30" s="389"/>
      <c r="M30" s="389"/>
      <c r="N30" s="548">
        <f t="shared" si="12"/>
        <v>4956.6821251060182</v>
      </c>
      <c r="O30" s="548">
        <f t="shared" si="9"/>
        <v>6726.6145226922163</v>
      </c>
      <c r="P30" s="504">
        <f t="shared" si="13"/>
        <v>11683.296647798234</v>
      </c>
      <c r="Q30" s="9"/>
      <c r="R30" s="9"/>
      <c r="S30" s="421">
        <v>1883.2585501058559</v>
      </c>
      <c r="T30" s="444">
        <v>6115.8821985695404</v>
      </c>
      <c r="U30" s="542">
        <v>7999.140748675396</v>
      </c>
      <c r="V30" s="544"/>
      <c r="W30" s="582">
        <f t="shared" si="2"/>
        <v>3073.4235750001626</v>
      </c>
      <c r="X30" s="582">
        <f t="shared" si="3"/>
        <v>610.73232412267589</v>
      </c>
      <c r="Y30" s="582">
        <f t="shared" si="4"/>
        <v>3684.1558991228376</v>
      </c>
      <c r="Z30" s="581"/>
      <c r="AA30" s="587">
        <v>1037</v>
      </c>
      <c r="AB30" s="587">
        <v>5267.9315773115741</v>
      </c>
      <c r="AC30" s="542">
        <f t="shared" si="0"/>
        <v>6304.9315773115741</v>
      </c>
      <c r="AD30" s="544"/>
      <c r="AE30" s="582">
        <f t="shared" si="5"/>
        <v>3919.6821251060182</v>
      </c>
      <c r="AF30" s="582">
        <f t="shared" si="6"/>
        <v>1458.6829453806422</v>
      </c>
      <c r="AG30" s="582">
        <f t="shared" si="7"/>
        <v>5378.3650704866595</v>
      </c>
      <c r="AH30" s="581"/>
    </row>
    <row r="31" spans="2:43" x14ac:dyDescent="0.25">
      <c r="B31" s="2" t="s">
        <v>32</v>
      </c>
      <c r="C31" s="16">
        <v>3132</v>
      </c>
      <c r="D31" s="4">
        <v>2668.66914</v>
      </c>
      <c r="E31" s="4">
        <v>437</v>
      </c>
      <c r="F31" s="4">
        <v>2745.6102299999998</v>
      </c>
      <c r="G31" s="4">
        <v>1488</v>
      </c>
      <c r="H31" s="389">
        <v>33858.519708183245</v>
      </c>
      <c r="I31" s="389">
        <v>17109.906303695738</v>
      </c>
      <c r="J31" s="389">
        <f t="shared" si="10"/>
        <v>22164.045550485134</v>
      </c>
      <c r="K31" s="389">
        <f t="shared" si="11"/>
        <v>11139.994774367551</v>
      </c>
      <c r="L31" s="389"/>
      <c r="M31" s="389"/>
      <c r="N31" s="548">
        <f t="shared" si="12"/>
        <v>22164.045550485134</v>
      </c>
      <c r="O31" s="548">
        <f t="shared" si="9"/>
        <v>11139.994774367551</v>
      </c>
      <c r="P31" s="504">
        <f t="shared" si="13"/>
        <v>33304.040324852685</v>
      </c>
      <c r="Q31" s="9"/>
      <c r="R31" s="9"/>
      <c r="S31" s="421">
        <v>1168.8490012342886</v>
      </c>
      <c r="T31" s="444">
        <v>9966.424757029421</v>
      </c>
      <c r="U31" s="542">
        <v>11135.273758263709</v>
      </c>
      <c r="V31" s="544"/>
      <c r="W31" s="582">
        <f t="shared" si="2"/>
        <v>20995.196549250846</v>
      </c>
      <c r="X31" s="582">
        <f t="shared" si="3"/>
        <v>1173.5700173381301</v>
      </c>
      <c r="Y31" s="582">
        <f t="shared" si="4"/>
        <v>22168.766566588976</v>
      </c>
      <c r="Z31" s="581"/>
      <c r="AA31" s="587">
        <v>918</v>
      </c>
      <c r="AB31" s="587">
        <v>8175.5905443427419</v>
      </c>
      <c r="AC31" s="542">
        <f t="shared" si="0"/>
        <v>9093.5905443427419</v>
      </c>
      <c r="AD31" s="544"/>
      <c r="AE31" s="582">
        <f t="shared" si="5"/>
        <v>21246.045550485134</v>
      </c>
      <c r="AF31" s="582">
        <f t="shared" si="6"/>
        <v>2964.4042300248093</v>
      </c>
      <c r="AG31" s="582">
        <f t="shared" si="7"/>
        <v>24210.449780509945</v>
      </c>
      <c r="AH31" s="581"/>
    </row>
    <row r="32" spans="2:43" x14ac:dyDescent="0.25">
      <c r="B32" s="2" t="s">
        <v>33</v>
      </c>
      <c r="C32" s="15">
        <v>3133</v>
      </c>
      <c r="D32" s="4">
        <v>7037.9352199999994</v>
      </c>
      <c r="E32" s="4">
        <v>164</v>
      </c>
      <c r="F32" s="4">
        <v>513.48819000000003</v>
      </c>
      <c r="G32" s="4">
        <v>207</v>
      </c>
      <c r="H32" s="389">
        <v>7307.4871492876491</v>
      </c>
      <c r="I32" s="389">
        <v>11686.955095847175</v>
      </c>
      <c r="J32" s="389">
        <f t="shared" si="10"/>
        <v>4783.5368891585458</v>
      </c>
      <c r="K32" s="389">
        <f t="shared" si="11"/>
        <v>7609.1953038856891</v>
      </c>
      <c r="L32" s="389"/>
      <c r="M32" s="389"/>
      <c r="N32" s="548">
        <f t="shared" si="12"/>
        <v>4783.5368891585458</v>
      </c>
      <c r="O32" s="548">
        <f t="shared" si="9"/>
        <v>7609.1953038856891</v>
      </c>
      <c r="P32" s="504">
        <f t="shared" si="13"/>
        <v>12392.732193044234</v>
      </c>
      <c r="Q32" s="9"/>
      <c r="R32" s="9"/>
      <c r="S32" s="421">
        <v>2239.4717526723171</v>
      </c>
      <c r="T32" s="444">
        <v>5914.027580011385</v>
      </c>
      <c r="U32" s="542">
        <v>8153.4993326837021</v>
      </c>
      <c r="V32" s="544"/>
      <c r="W32" s="582">
        <f t="shared" si="2"/>
        <v>2544.0651364862288</v>
      </c>
      <c r="X32" s="582">
        <f t="shared" si="3"/>
        <v>1695.1677238743041</v>
      </c>
      <c r="Y32" s="582">
        <f t="shared" si="4"/>
        <v>4239.232860360532</v>
      </c>
      <c r="Z32" s="581"/>
      <c r="AA32" s="587">
        <v>2543</v>
      </c>
      <c r="AB32" s="587">
        <v>5068.8364564067006</v>
      </c>
      <c r="AC32" s="542">
        <f t="shared" si="0"/>
        <v>7611.8364564067006</v>
      </c>
      <c r="AD32" s="544"/>
      <c r="AE32" s="582">
        <f t="shared" si="5"/>
        <v>2240.5368891585458</v>
      </c>
      <c r="AF32" s="582">
        <f t="shared" si="6"/>
        <v>2540.3588474789885</v>
      </c>
      <c r="AG32" s="582">
        <f t="shared" si="7"/>
        <v>4780.8957366375334</v>
      </c>
      <c r="AH32" s="581"/>
    </row>
    <row r="33" spans="2:34" x14ac:dyDescent="0.25">
      <c r="B33" s="2" t="s">
        <v>34</v>
      </c>
      <c r="C33" s="15">
        <v>3134</v>
      </c>
      <c r="D33" s="4">
        <v>290.57728000000026</v>
      </c>
      <c r="E33" s="4">
        <v>143</v>
      </c>
      <c r="F33" s="4">
        <v>-1355.9995899999997</v>
      </c>
      <c r="G33" s="4">
        <v>916</v>
      </c>
      <c r="H33" s="389">
        <v>8115.0887458479428</v>
      </c>
      <c r="I33" s="389">
        <v>10612.725491310379</v>
      </c>
      <c r="J33" s="389">
        <f t="shared" si="10"/>
        <v>5312.1990612522868</v>
      </c>
      <c r="K33" s="389">
        <f t="shared" si="11"/>
        <v>6909.7810599616305</v>
      </c>
      <c r="L33" s="389"/>
      <c r="M33" s="389"/>
      <c r="N33" s="548">
        <f t="shared" si="12"/>
        <v>5312.1990612522868</v>
      </c>
      <c r="O33" s="548">
        <f t="shared" si="9"/>
        <v>6909.7810599616305</v>
      </c>
      <c r="P33" s="504">
        <f t="shared" si="13"/>
        <v>12221.980121213917</v>
      </c>
      <c r="Q33" s="9"/>
      <c r="R33" s="9"/>
      <c r="S33" s="421">
        <v>5761.2801779194588</v>
      </c>
      <c r="T33" s="444">
        <v>6771.0400718788496</v>
      </c>
      <c r="U33" s="542">
        <v>12532.320249798307</v>
      </c>
      <c r="V33" s="544"/>
      <c r="W33" s="582">
        <f t="shared" si="2"/>
        <v>-449.08111666717195</v>
      </c>
      <c r="X33" s="582">
        <f t="shared" si="3"/>
        <v>138.74098808278086</v>
      </c>
      <c r="Y33" s="582">
        <f t="shared" si="4"/>
        <v>-310.34012858439019</v>
      </c>
      <c r="Z33" s="581"/>
      <c r="AA33" s="587">
        <v>5447</v>
      </c>
      <c r="AB33" s="587">
        <v>4459.3887258046598</v>
      </c>
      <c r="AC33" s="542">
        <f t="shared" si="0"/>
        <v>9906.3887258046598</v>
      </c>
      <c r="AD33" s="544"/>
      <c r="AE33" s="582">
        <f t="shared" si="5"/>
        <v>-134.80093874771319</v>
      </c>
      <c r="AF33" s="582">
        <f t="shared" si="6"/>
        <v>2450.3923341569707</v>
      </c>
      <c r="AG33" s="582">
        <f t="shared" si="7"/>
        <v>2315.5913954092575</v>
      </c>
      <c r="AH33" s="581"/>
    </row>
    <row r="34" spans="2:34" ht="15.75" thickBot="1" x14ac:dyDescent="0.3">
      <c r="B34" s="18" t="s">
        <v>35</v>
      </c>
      <c r="C34" s="19">
        <v>3135</v>
      </c>
      <c r="D34" s="4">
        <v>1553.6766</v>
      </c>
      <c r="E34" s="4">
        <v>38</v>
      </c>
      <c r="F34" s="4">
        <v>515.67974000000004</v>
      </c>
      <c r="G34" s="611">
        <v>462</v>
      </c>
      <c r="H34" s="612">
        <v>1511.6650467687482</v>
      </c>
      <c r="I34" s="612">
        <v>19915.741701489485</v>
      </c>
      <c r="J34" s="612">
        <f t="shared" si="10"/>
        <v>989.54748295038621</v>
      </c>
      <c r="K34" s="612">
        <f t="shared" si="11"/>
        <v>12966.830708729525</v>
      </c>
      <c r="L34" s="612"/>
      <c r="M34" s="612"/>
      <c r="N34" s="613">
        <f t="shared" si="12"/>
        <v>989.54748295038621</v>
      </c>
      <c r="O34" s="613">
        <f t="shared" si="9"/>
        <v>12966.830708729525</v>
      </c>
      <c r="P34" s="503">
        <f t="shared" si="13"/>
        <v>13956.378191679911</v>
      </c>
      <c r="Q34" s="9"/>
      <c r="R34" s="9"/>
      <c r="S34" s="422">
        <v>1241.4751121727077</v>
      </c>
      <c r="T34" s="444">
        <v>5974.9327901131728</v>
      </c>
      <c r="U34" s="542">
        <v>7216.6079022858803</v>
      </c>
      <c r="V34" s="544"/>
      <c r="W34" s="582">
        <f t="shared" si="2"/>
        <v>-251.92762922232146</v>
      </c>
      <c r="X34" s="582">
        <f t="shared" si="3"/>
        <v>6991.8979186163524</v>
      </c>
      <c r="Y34" s="582">
        <f t="shared" si="4"/>
        <v>6739.7702893940304</v>
      </c>
      <c r="Z34" s="581"/>
      <c r="AA34" s="587">
        <v>1346</v>
      </c>
      <c r="AB34" s="587">
        <v>4486.9388108733474</v>
      </c>
      <c r="AC34" s="542">
        <f t="shared" si="0"/>
        <v>5832.9388108733474</v>
      </c>
      <c r="AD34" s="544"/>
      <c r="AE34" s="582">
        <f t="shared" si="5"/>
        <v>-356.45251704961379</v>
      </c>
      <c r="AF34" s="582">
        <f t="shared" si="6"/>
        <v>8479.8918978561778</v>
      </c>
      <c r="AG34" s="582">
        <f t="shared" si="7"/>
        <v>8123.4393808065633</v>
      </c>
      <c r="AH34" s="581"/>
    </row>
    <row r="35" spans="2:34" x14ac:dyDescent="0.25">
      <c r="B35" s="20" t="s">
        <v>6</v>
      </c>
      <c r="C35" s="21">
        <v>3140</v>
      </c>
      <c r="D35" s="24">
        <v>177</v>
      </c>
      <c r="E35" s="551">
        <v>0</v>
      </c>
      <c r="F35" s="551">
        <v>0</v>
      </c>
      <c r="G35" s="24"/>
      <c r="H35" s="426"/>
      <c r="I35" s="426" t="s">
        <v>173</v>
      </c>
      <c r="J35" s="426">
        <f t="shared" si="10"/>
        <v>0</v>
      </c>
      <c r="K35" s="426"/>
      <c r="L35" s="426"/>
      <c r="M35" s="426"/>
      <c r="N35" s="426">
        <f t="shared" si="12"/>
        <v>0</v>
      </c>
      <c r="O35" s="426">
        <f t="shared" si="9"/>
        <v>0</v>
      </c>
      <c r="P35" s="505">
        <f t="shared" si="13"/>
        <v>0</v>
      </c>
      <c r="Q35" s="591">
        <f>SUM(P36:P40)</f>
        <v>80741.201745207261</v>
      </c>
      <c r="R35" s="398"/>
      <c r="S35" s="420">
        <v>0</v>
      </c>
      <c r="T35" s="446">
        <v>0</v>
      </c>
      <c r="U35" s="590">
        <v>0</v>
      </c>
      <c r="V35" s="591">
        <f>SUM(U36:U40)</f>
        <v>85446.383220346077</v>
      </c>
      <c r="W35" s="582">
        <f t="shared" si="2"/>
        <v>0</v>
      </c>
      <c r="X35" s="582">
        <f t="shared" si="3"/>
        <v>0</v>
      </c>
      <c r="Y35" s="582">
        <f t="shared" si="4"/>
        <v>0</v>
      </c>
      <c r="Z35" s="581"/>
      <c r="AA35" s="592">
        <v>0</v>
      </c>
      <c r="AB35" s="592">
        <v>0</v>
      </c>
      <c r="AC35" s="590">
        <f t="shared" si="0"/>
        <v>0</v>
      </c>
      <c r="AD35" s="591">
        <f>SUM(AC36:AC40)</f>
        <v>71947.359571819135</v>
      </c>
      <c r="AE35" s="593">
        <f t="shared" si="5"/>
        <v>0</v>
      </c>
      <c r="AF35" s="593">
        <f t="shared" si="6"/>
        <v>0</v>
      </c>
      <c r="AG35" s="593">
        <f t="shared" si="7"/>
        <v>0</v>
      </c>
      <c r="AH35" s="581"/>
    </row>
    <row r="36" spans="2:34" x14ac:dyDescent="0.25">
      <c r="B36" s="2" t="s">
        <v>36</v>
      </c>
      <c r="C36" s="15">
        <v>3141</v>
      </c>
      <c r="D36" s="4">
        <v>-180.02045999999996</v>
      </c>
      <c r="E36" s="4">
        <v>942</v>
      </c>
      <c r="F36" s="4">
        <v>555.14400000000001</v>
      </c>
      <c r="G36" s="4">
        <v>285</v>
      </c>
      <c r="H36" s="389">
        <v>10547.009825572701</v>
      </c>
      <c r="I36" s="389">
        <v>13272.903374639218</v>
      </c>
      <c r="J36" s="389">
        <f t="shared" si="10"/>
        <v>6904.1531706097958</v>
      </c>
      <c r="K36" s="389">
        <f t="shared" si="11"/>
        <v>8641.7816444867713</v>
      </c>
      <c r="L36" s="389"/>
      <c r="M36" s="389"/>
      <c r="N36" s="548">
        <f t="shared" si="12"/>
        <v>6904.1531706097958</v>
      </c>
      <c r="O36" s="548">
        <f t="shared" si="9"/>
        <v>8641.7816444867713</v>
      </c>
      <c r="P36" s="504">
        <f t="shared" si="13"/>
        <v>15545.934815096567</v>
      </c>
      <c r="Q36" s="9"/>
      <c r="R36" s="9"/>
      <c r="S36" s="421">
        <v>7074.7592217258098</v>
      </c>
      <c r="T36" s="444">
        <v>8132.9998427826622</v>
      </c>
      <c r="U36" s="542">
        <v>15207.759064508471</v>
      </c>
      <c r="V36" s="544"/>
      <c r="W36" s="582">
        <f t="shared" si="2"/>
        <v>-170.60605111601399</v>
      </c>
      <c r="X36" s="582">
        <f t="shared" si="3"/>
        <v>508.78180170410906</v>
      </c>
      <c r="Y36" s="582">
        <f t="shared" si="4"/>
        <v>338.17575058809598</v>
      </c>
      <c r="Z36" s="581"/>
      <c r="AA36" s="587">
        <v>6270</v>
      </c>
      <c r="AB36" s="587">
        <v>6740.6716550507599</v>
      </c>
      <c r="AC36" s="542">
        <f t="shared" si="0"/>
        <v>13010.671655050759</v>
      </c>
      <c r="AD36" s="544"/>
      <c r="AE36" s="582">
        <f t="shared" si="5"/>
        <v>634.15317060979578</v>
      </c>
      <c r="AF36" s="582">
        <f t="shared" si="6"/>
        <v>1901.1099894360113</v>
      </c>
      <c r="AG36" s="582">
        <f t="shared" si="7"/>
        <v>2535.263160045808</v>
      </c>
      <c r="AH36" s="581"/>
    </row>
    <row r="37" spans="2:34" x14ac:dyDescent="0.25">
      <c r="B37" s="2" t="s">
        <v>7</v>
      </c>
      <c r="C37" s="15">
        <v>3142</v>
      </c>
      <c r="D37" s="4">
        <v>-385.22793999999993</v>
      </c>
      <c r="E37" s="4">
        <v>482</v>
      </c>
      <c r="F37" s="4">
        <v>127.33101000000001</v>
      </c>
      <c r="G37" s="4">
        <v>968</v>
      </c>
      <c r="H37" s="389">
        <v>12482.180835450949</v>
      </c>
      <c r="I37" s="389">
        <v>17290.908907836536</v>
      </c>
      <c r="J37" s="389">
        <f t="shared" si="10"/>
        <v>8170.9308909763904</v>
      </c>
      <c r="K37" s="389">
        <f t="shared" si="11"/>
        <v>11257.842764209545</v>
      </c>
      <c r="L37" s="389"/>
      <c r="M37" s="389"/>
      <c r="N37" s="548">
        <f t="shared" si="12"/>
        <v>8170.9308909763904</v>
      </c>
      <c r="O37" s="548">
        <f t="shared" si="9"/>
        <v>11257.842764209545</v>
      </c>
      <c r="P37" s="504">
        <f t="shared" si="13"/>
        <v>19428.773655185934</v>
      </c>
      <c r="Q37" s="9"/>
      <c r="R37" s="9"/>
      <c r="S37" s="421">
        <v>11541.814077488338</v>
      </c>
      <c r="T37" s="444">
        <v>9629.4567882088395</v>
      </c>
      <c r="U37" s="542">
        <v>21171.270865697177</v>
      </c>
      <c r="V37" s="544"/>
      <c r="W37" s="582">
        <f t="shared" si="2"/>
        <v>-3370.8831865119473</v>
      </c>
      <c r="X37" s="582">
        <f t="shared" si="3"/>
        <v>1628.3859760007053</v>
      </c>
      <c r="Y37" s="582">
        <f t="shared" si="4"/>
        <v>-1742.4972105112429</v>
      </c>
      <c r="Z37" s="581"/>
      <c r="AA37" s="587">
        <v>9583</v>
      </c>
      <c r="AB37" s="587">
        <v>7053.7868982057116</v>
      </c>
      <c r="AC37" s="542">
        <f t="shared" si="0"/>
        <v>16636.786898205712</v>
      </c>
      <c r="AD37" s="544"/>
      <c r="AE37" s="582">
        <f t="shared" si="5"/>
        <v>-1412.0691090236096</v>
      </c>
      <c r="AF37" s="582">
        <f t="shared" si="6"/>
        <v>4204.0558660038332</v>
      </c>
      <c r="AG37" s="582">
        <f t="shared" si="7"/>
        <v>2791.9867569802227</v>
      </c>
      <c r="AH37" s="581"/>
    </row>
    <row r="38" spans="2:34" x14ac:dyDescent="0.25">
      <c r="B38" s="2" t="s">
        <v>37</v>
      </c>
      <c r="C38" s="15">
        <v>3143</v>
      </c>
      <c r="D38" s="4">
        <v>5738.5083099999993</v>
      </c>
      <c r="E38" s="4">
        <v>75</v>
      </c>
      <c r="F38" s="4">
        <v>1217.4577400000003</v>
      </c>
      <c r="G38" s="4">
        <v>692</v>
      </c>
      <c r="H38" s="389">
        <v>20816.419651009717</v>
      </c>
      <c r="I38" s="389">
        <v>10345.627466781283</v>
      </c>
      <c r="J38" s="389">
        <f t="shared" si="10"/>
        <v>13626.587261329192</v>
      </c>
      <c r="K38" s="389">
        <f t="shared" si="11"/>
        <v>6735.8776764664608</v>
      </c>
      <c r="L38" s="389"/>
      <c r="M38" s="389"/>
      <c r="N38" s="548">
        <f t="shared" si="12"/>
        <v>13626.587261329192</v>
      </c>
      <c r="O38" s="548">
        <f t="shared" si="9"/>
        <v>6735.8776764664608</v>
      </c>
      <c r="P38" s="504">
        <f t="shared" si="13"/>
        <v>20362.464937795652</v>
      </c>
      <c r="Q38" s="9"/>
      <c r="R38" s="9"/>
      <c r="S38" s="421">
        <v>15557.608543687515</v>
      </c>
      <c r="T38" s="444">
        <v>7284.6812632955389</v>
      </c>
      <c r="U38" s="542">
        <v>22842.289806983055</v>
      </c>
      <c r="V38" s="544"/>
      <c r="W38" s="582">
        <f t="shared" si="2"/>
        <v>-1931.0212823583224</v>
      </c>
      <c r="X38" s="582">
        <f t="shared" si="3"/>
        <v>-548.80358682907809</v>
      </c>
      <c r="Y38" s="582">
        <f t="shared" si="4"/>
        <v>-2479.8248691874032</v>
      </c>
      <c r="Z38" s="581"/>
      <c r="AA38" s="587">
        <v>13686</v>
      </c>
      <c r="AB38" s="587">
        <v>5854.6610711807061</v>
      </c>
      <c r="AC38" s="542">
        <f t="shared" si="0"/>
        <v>19540.661071180708</v>
      </c>
      <c r="AD38" s="544"/>
      <c r="AE38" s="582">
        <f t="shared" si="5"/>
        <v>-59.412738670807812</v>
      </c>
      <c r="AF38" s="582">
        <f t="shared" si="6"/>
        <v>881.21660528575467</v>
      </c>
      <c r="AG38" s="582">
        <f t="shared" si="7"/>
        <v>821.80386661494413</v>
      </c>
      <c r="AH38" s="581"/>
    </row>
    <row r="39" spans="2:34" x14ac:dyDescent="0.25">
      <c r="B39" s="2" t="s">
        <v>38</v>
      </c>
      <c r="C39" s="15">
        <v>3144</v>
      </c>
      <c r="D39" s="4">
        <v>659.56196999999997</v>
      </c>
      <c r="E39" s="4">
        <v>75</v>
      </c>
      <c r="F39" s="4">
        <v>70.012</v>
      </c>
      <c r="G39" s="4">
        <v>58</v>
      </c>
      <c r="H39" s="389">
        <v>5797.1480956019413</v>
      </c>
      <c r="I39" s="389">
        <v>10537.968801243205</v>
      </c>
      <c r="J39" s="389">
        <f t="shared" si="10"/>
        <v>3794.8574114058306</v>
      </c>
      <c r="K39" s="389">
        <f t="shared" si="11"/>
        <v>6861.1081378593371</v>
      </c>
      <c r="L39" s="389"/>
      <c r="M39" s="389"/>
      <c r="N39" s="548">
        <f t="shared" si="12"/>
        <v>3794.8574114058306</v>
      </c>
      <c r="O39" s="548">
        <f t="shared" si="9"/>
        <v>6861.1081378593371</v>
      </c>
      <c r="P39" s="504">
        <f t="shared" si="13"/>
        <v>10655.965549265167</v>
      </c>
      <c r="Q39" s="9"/>
      <c r="R39" s="9"/>
      <c r="S39" s="421">
        <v>3692.08363377666</v>
      </c>
      <c r="T39" s="444">
        <v>6762.5770401651225</v>
      </c>
      <c r="U39" s="542">
        <v>10454.660673941782</v>
      </c>
      <c r="V39" s="544"/>
      <c r="W39" s="582">
        <f t="shared" si="2"/>
        <v>102.77377762917058</v>
      </c>
      <c r="X39" s="582">
        <f t="shared" si="3"/>
        <v>98.531097694214623</v>
      </c>
      <c r="Y39" s="582">
        <f t="shared" si="4"/>
        <v>201.3048753233852</v>
      </c>
      <c r="Z39" s="580"/>
      <c r="AA39" s="587">
        <v>3279</v>
      </c>
      <c r="AB39" s="587">
        <v>5646.4817470943817</v>
      </c>
      <c r="AC39" s="542">
        <f t="shared" si="0"/>
        <v>8925.4817470943817</v>
      </c>
      <c r="AD39" s="544"/>
      <c r="AE39" s="582">
        <f t="shared" si="5"/>
        <v>515.85741140583059</v>
      </c>
      <c r="AF39" s="582">
        <f t="shared" si="6"/>
        <v>1214.6263907649554</v>
      </c>
      <c r="AG39" s="582">
        <f t="shared" si="7"/>
        <v>1730.4838021707856</v>
      </c>
      <c r="AH39" s="580"/>
    </row>
    <row r="40" spans="2:34" ht="15.75" thickBot="1" x14ac:dyDescent="0.3">
      <c r="B40" s="18" t="s">
        <v>39</v>
      </c>
      <c r="C40" s="19">
        <v>3145</v>
      </c>
      <c r="D40" s="4">
        <v>4827.9361299999991</v>
      </c>
      <c r="E40" s="4">
        <v>343</v>
      </c>
      <c r="F40" s="4">
        <v>30.534600000000324</v>
      </c>
      <c r="G40" s="611">
        <v>1749</v>
      </c>
      <c r="H40" s="612">
        <v>7560.6028460248326</v>
      </c>
      <c r="I40" s="612">
        <v>15050.019536988073</v>
      </c>
      <c r="J40" s="612">
        <f t="shared" si="10"/>
        <v>4949.2283570779136</v>
      </c>
      <c r="K40" s="612">
        <f t="shared" si="11"/>
        <v>9798.8344307860261</v>
      </c>
      <c r="L40" s="612"/>
      <c r="M40" s="612"/>
      <c r="N40" s="613">
        <f t="shared" si="12"/>
        <v>4949.2283570779136</v>
      </c>
      <c r="O40" s="613">
        <f t="shared" si="9"/>
        <v>9798.8344307860261</v>
      </c>
      <c r="P40" s="503">
        <f t="shared" si="13"/>
        <v>14748.062787863939</v>
      </c>
      <c r="Q40" s="9"/>
      <c r="R40" s="9"/>
      <c r="S40" s="422">
        <v>6455.9864610960149</v>
      </c>
      <c r="T40" s="445">
        <v>9314.4163481195774</v>
      </c>
      <c r="U40" s="542">
        <v>15770.402809215593</v>
      </c>
      <c r="V40" s="544"/>
      <c r="W40" s="582">
        <f t="shared" si="2"/>
        <v>-1506.7581040181012</v>
      </c>
      <c r="X40" s="582">
        <f t="shared" si="3"/>
        <v>484.41808266644875</v>
      </c>
      <c r="Y40" s="582">
        <f t="shared" si="4"/>
        <v>-1022.3400213516543</v>
      </c>
      <c r="Z40" s="580"/>
      <c r="AA40" s="587">
        <v>6322</v>
      </c>
      <c r="AB40" s="587">
        <v>7511.758200287577</v>
      </c>
      <c r="AC40" s="542">
        <f t="shared" si="0"/>
        <v>13833.758200287577</v>
      </c>
      <c r="AD40" s="544"/>
      <c r="AE40" s="582">
        <f t="shared" si="5"/>
        <v>-1372.7716429220864</v>
      </c>
      <c r="AF40" s="582">
        <f t="shared" si="6"/>
        <v>2287.0762304984491</v>
      </c>
      <c r="AG40" s="582">
        <f t="shared" si="7"/>
        <v>914.30458757636188</v>
      </c>
      <c r="AH40" s="580"/>
    </row>
    <row r="41" spans="2:34" x14ac:dyDescent="0.25">
      <c r="B41" s="20" t="s">
        <v>53</v>
      </c>
      <c r="C41" s="21">
        <v>3150</v>
      </c>
      <c r="D41" s="24">
        <v>0</v>
      </c>
      <c r="E41" s="551">
        <v>0</v>
      </c>
      <c r="F41" s="551">
        <v>0</v>
      </c>
      <c r="G41" s="24"/>
      <c r="H41" s="426"/>
      <c r="I41" s="426" t="s">
        <v>173</v>
      </c>
      <c r="J41" s="426">
        <f t="shared" si="10"/>
        <v>0</v>
      </c>
      <c r="K41" s="426"/>
      <c r="L41" s="426"/>
      <c r="M41" s="426"/>
      <c r="N41" s="426">
        <f t="shared" si="12"/>
        <v>0</v>
      </c>
      <c r="O41" s="426">
        <f t="shared" si="9"/>
        <v>0</v>
      </c>
      <c r="P41" s="505">
        <f t="shared" si="13"/>
        <v>0</v>
      </c>
      <c r="Q41" s="591">
        <f>SUM(P42:P45)</f>
        <v>49060.686422751111</v>
      </c>
      <c r="R41" s="398"/>
      <c r="S41" s="420">
        <v>0</v>
      </c>
      <c r="T41" s="446">
        <v>0</v>
      </c>
      <c r="U41" s="590">
        <v>0</v>
      </c>
      <c r="V41" s="591">
        <f>SUM(U42:U45)</f>
        <v>43842.706351180481</v>
      </c>
      <c r="W41" s="582">
        <f t="shared" si="2"/>
        <v>0</v>
      </c>
      <c r="X41" s="582">
        <f t="shared" si="3"/>
        <v>0</v>
      </c>
      <c r="Y41" s="582">
        <f t="shared" si="4"/>
        <v>0</v>
      </c>
      <c r="Z41" s="580"/>
      <c r="AA41" s="592">
        <v>0</v>
      </c>
      <c r="AB41" s="592">
        <v>0</v>
      </c>
      <c r="AC41" s="590">
        <f t="shared" si="0"/>
        <v>0</v>
      </c>
      <c r="AD41" s="591">
        <f>SUM(AC42:AC45)</f>
        <v>34939.117123066317</v>
      </c>
      <c r="AE41" s="593">
        <f t="shared" si="5"/>
        <v>0</v>
      </c>
      <c r="AF41" s="593">
        <f t="shared" si="6"/>
        <v>0</v>
      </c>
      <c r="AG41" s="593">
        <f t="shared" si="7"/>
        <v>0</v>
      </c>
      <c r="AH41" s="580"/>
    </row>
    <row r="42" spans="2:34" x14ac:dyDescent="0.25">
      <c r="B42" s="2" t="s">
        <v>40</v>
      </c>
      <c r="C42" s="15">
        <v>3151</v>
      </c>
      <c r="D42" s="4">
        <v>1697.3410399999998</v>
      </c>
      <c r="E42" s="4">
        <v>196</v>
      </c>
      <c r="F42" s="4">
        <v>138.93100000000001</v>
      </c>
      <c r="G42" s="4">
        <v>35</v>
      </c>
      <c r="H42" s="389">
        <v>3263.7262621101331</v>
      </c>
      <c r="I42" s="389">
        <v>27751.077200424003</v>
      </c>
      <c r="J42" s="389">
        <f t="shared" si="10"/>
        <v>2136.460133555112</v>
      </c>
      <c r="K42" s="389">
        <f t="shared" si="11"/>
        <v>18068.296196865682</v>
      </c>
      <c r="L42" s="389"/>
      <c r="M42" s="389"/>
      <c r="N42" s="548">
        <f t="shared" si="12"/>
        <v>2136.460133555112</v>
      </c>
      <c r="O42" s="548">
        <f t="shared" si="9"/>
        <v>18068.296196865682</v>
      </c>
      <c r="P42" s="504">
        <f t="shared" si="13"/>
        <v>20204.756330420794</v>
      </c>
      <c r="Q42" s="9"/>
      <c r="R42" s="9"/>
      <c r="S42" s="421">
        <v>2001.5590892797534</v>
      </c>
      <c r="T42" s="444">
        <v>16519.176699699143</v>
      </c>
      <c r="U42" s="542">
        <v>18520.735788978895</v>
      </c>
      <c r="V42" s="544"/>
      <c r="W42" s="582">
        <f t="shared" si="2"/>
        <v>134.90104427535857</v>
      </c>
      <c r="X42" s="582">
        <f t="shared" si="3"/>
        <v>1549.1194971665391</v>
      </c>
      <c r="Y42" s="582">
        <f t="shared" si="4"/>
        <v>1684.0205414418997</v>
      </c>
      <c r="Z42" s="580"/>
      <c r="AA42" s="587">
        <v>1983</v>
      </c>
      <c r="AB42" s="587">
        <v>13386.905737981917</v>
      </c>
      <c r="AC42" s="542">
        <f t="shared" si="0"/>
        <v>15369.905737981917</v>
      </c>
      <c r="AD42" s="544"/>
      <c r="AE42" s="582">
        <f t="shared" si="5"/>
        <v>153.46013355511195</v>
      </c>
      <c r="AF42" s="582">
        <f t="shared" si="6"/>
        <v>4681.3904588837649</v>
      </c>
      <c r="AG42" s="582">
        <f t="shared" si="7"/>
        <v>4834.8505924388774</v>
      </c>
      <c r="AH42" s="580"/>
    </row>
    <row r="43" spans="2:34" x14ac:dyDescent="0.25">
      <c r="B43" s="2" t="s">
        <v>41</v>
      </c>
      <c r="C43" s="15">
        <v>3152</v>
      </c>
      <c r="D43" s="4">
        <v>948.41313000000036</v>
      </c>
      <c r="E43" s="4">
        <v>88</v>
      </c>
      <c r="F43" s="4">
        <v>279.06599999999997</v>
      </c>
      <c r="G43" s="4">
        <v>379</v>
      </c>
      <c r="H43" s="389">
        <v>4175.3327559058516</v>
      </c>
      <c r="I43" s="389">
        <v>8445.2641801568934</v>
      </c>
      <c r="J43" s="389">
        <f t="shared" si="10"/>
        <v>2733.2047055785324</v>
      </c>
      <c r="K43" s="389">
        <f t="shared" si="11"/>
        <v>5498.5805980001151</v>
      </c>
      <c r="L43" s="389"/>
      <c r="M43" s="389"/>
      <c r="N43" s="548">
        <f t="shared" si="12"/>
        <v>2733.2047055785324</v>
      </c>
      <c r="O43" s="548">
        <f t="shared" si="9"/>
        <v>5498.5805980001151</v>
      </c>
      <c r="P43" s="504">
        <f t="shared" si="13"/>
        <v>8231.7853035786466</v>
      </c>
      <c r="Q43" s="9"/>
      <c r="R43" s="9"/>
      <c r="S43" s="421">
        <v>2687.8059267715507</v>
      </c>
      <c r="T43" s="444">
        <v>5125.709939328287</v>
      </c>
      <c r="U43" s="542">
        <v>7813.5158660998377</v>
      </c>
      <c r="V43" s="544"/>
      <c r="W43" s="582">
        <f t="shared" si="2"/>
        <v>45.398778806981682</v>
      </c>
      <c r="X43" s="582">
        <f t="shared" si="3"/>
        <v>372.8706586718281</v>
      </c>
      <c r="Y43" s="582">
        <f t="shared" si="4"/>
        <v>418.26943747880887</v>
      </c>
      <c r="Z43" s="580"/>
      <c r="AA43" s="587">
        <v>2242</v>
      </c>
      <c r="AB43" s="587">
        <v>4097.3034385968058</v>
      </c>
      <c r="AC43" s="542">
        <f t="shared" si="0"/>
        <v>6339.3034385968058</v>
      </c>
      <c r="AD43" s="544"/>
      <c r="AE43" s="582">
        <f t="shared" si="5"/>
        <v>491.20470557853241</v>
      </c>
      <c r="AF43" s="582">
        <f t="shared" si="6"/>
        <v>1401.2771594033093</v>
      </c>
      <c r="AG43" s="582">
        <f t="shared" si="7"/>
        <v>1892.4818649818408</v>
      </c>
      <c r="AH43" s="580"/>
    </row>
    <row r="44" spans="2:34" x14ac:dyDescent="0.25">
      <c r="B44" s="2" t="s">
        <v>8</v>
      </c>
      <c r="C44" s="15">
        <v>3153</v>
      </c>
      <c r="D44" s="4">
        <v>1209.9558700000002</v>
      </c>
      <c r="E44" s="4">
        <v>78</v>
      </c>
      <c r="F44" s="4">
        <v>34.581000000000003</v>
      </c>
      <c r="G44" s="4">
        <v>17</v>
      </c>
      <c r="H44" s="389">
        <v>3536.9425093365917</v>
      </c>
      <c r="I44" s="389">
        <v>9240.4396582764657</v>
      </c>
      <c r="J44" s="389">
        <f t="shared" si="10"/>
        <v>2315.3095753160364</v>
      </c>
      <c r="K44" s="389">
        <f t="shared" si="11"/>
        <v>6016.3070258206972</v>
      </c>
      <c r="L44" s="389"/>
      <c r="M44" s="389"/>
      <c r="N44" s="548">
        <f t="shared" si="12"/>
        <v>2315.3095753160364</v>
      </c>
      <c r="O44" s="548">
        <f t="shared" si="9"/>
        <v>6016.3070258206972</v>
      </c>
      <c r="P44" s="504">
        <f t="shared" si="13"/>
        <v>8331.6166011367332</v>
      </c>
      <c r="Q44" s="9"/>
      <c r="R44" s="9"/>
      <c r="S44" s="421">
        <v>1879.0316994887612</v>
      </c>
      <c r="T44" s="444">
        <v>5319.2374306216088</v>
      </c>
      <c r="U44" s="542">
        <v>7198.2691301103696</v>
      </c>
      <c r="V44" s="544"/>
      <c r="W44" s="582">
        <f t="shared" si="2"/>
        <v>436.27787582727524</v>
      </c>
      <c r="X44" s="582">
        <f t="shared" si="3"/>
        <v>697.06959519908833</v>
      </c>
      <c r="Y44" s="582">
        <f t="shared" si="4"/>
        <v>1133.3474710263636</v>
      </c>
      <c r="Z44" s="580"/>
      <c r="AA44" s="587">
        <v>1679</v>
      </c>
      <c r="AB44" s="587">
        <v>3684.5381685110215</v>
      </c>
      <c r="AC44" s="542">
        <f t="shared" si="0"/>
        <v>5363.5381685110215</v>
      </c>
      <c r="AD44" s="544"/>
      <c r="AE44" s="582">
        <f t="shared" si="5"/>
        <v>636.30957531603644</v>
      </c>
      <c r="AF44" s="582">
        <f t="shared" si="6"/>
        <v>2331.7688573096757</v>
      </c>
      <c r="AG44" s="582">
        <f t="shared" si="7"/>
        <v>2968.0784326257117</v>
      </c>
      <c r="AH44" s="580"/>
    </row>
    <row r="45" spans="2:34" ht="15.75" thickBot="1" x14ac:dyDescent="0.3">
      <c r="B45" s="368" t="s">
        <v>42</v>
      </c>
      <c r="C45" s="369">
        <v>3154</v>
      </c>
      <c r="D45" s="4">
        <v>894.66696000000002</v>
      </c>
      <c r="E45" s="4">
        <v>0</v>
      </c>
      <c r="F45" s="4">
        <v>-3.0000000000000001E-3</v>
      </c>
      <c r="G45" s="611">
        <v>0</v>
      </c>
      <c r="H45" s="612">
        <v>1214.2745438155907</v>
      </c>
      <c r="I45" s="612">
        <v>17659.235960572267</v>
      </c>
      <c r="J45" s="612">
        <f t="shared" si="10"/>
        <v>794.87338879196966</v>
      </c>
      <c r="K45" s="612">
        <f t="shared" si="11"/>
        <v>11497.654798822965</v>
      </c>
      <c r="L45" s="612"/>
      <c r="M45" s="612"/>
      <c r="N45" s="613">
        <f t="shared" si="12"/>
        <v>794.87338879196966</v>
      </c>
      <c r="O45" s="613">
        <f t="shared" si="9"/>
        <v>11497.654798822965</v>
      </c>
      <c r="P45" s="503">
        <f t="shared" si="13"/>
        <v>12292.528187614935</v>
      </c>
      <c r="Q45" s="9"/>
      <c r="R45" s="9"/>
      <c r="S45" s="422">
        <v>837.45248344446043</v>
      </c>
      <c r="T45" s="445">
        <v>9472.733082546918</v>
      </c>
      <c r="U45" s="542">
        <v>10310.185565991378</v>
      </c>
      <c r="V45" s="544"/>
      <c r="W45" s="582">
        <f t="shared" si="2"/>
        <v>-42.579094652490767</v>
      </c>
      <c r="X45" s="582">
        <f t="shared" si="3"/>
        <v>2024.9217162760469</v>
      </c>
      <c r="Y45" s="582">
        <f t="shared" si="4"/>
        <v>1982.3426216235566</v>
      </c>
      <c r="Z45" s="580"/>
      <c r="AA45" s="587">
        <v>463</v>
      </c>
      <c r="AB45" s="587">
        <v>7403.3697779765753</v>
      </c>
      <c r="AC45" s="542">
        <f t="shared" si="0"/>
        <v>7866.3697779765753</v>
      </c>
      <c r="AD45" s="544"/>
      <c r="AE45" s="582">
        <f t="shared" si="5"/>
        <v>331.87338879196966</v>
      </c>
      <c r="AF45" s="582">
        <f t="shared" si="6"/>
        <v>4094.2850208463897</v>
      </c>
      <c r="AG45" s="582">
        <f t="shared" si="7"/>
        <v>4426.1584096383594</v>
      </c>
      <c r="AH45" s="580"/>
    </row>
    <row r="46" spans="2:34" x14ac:dyDescent="0.25">
      <c r="B46" s="20" t="s">
        <v>10</v>
      </c>
      <c r="C46" s="21">
        <v>3137</v>
      </c>
      <c r="D46" s="24">
        <v>1050.1561700000002</v>
      </c>
      <c r="E46" s="24">
        <v>364</v>
      </c>
      <c r="F46" s="24">
        <v>610.19382999999993</v>
      </c>
      <c r="G46" s="24">
        <v>13</v>
      </c>
      <c r="H46" s="426">
        <v>63.98204762458063</v>
      </c>
      <c r="I46" s="426">
        <v>0</v>
      </c>
      <c r="J46" s="426">
        <f t="shared" si="10"/>
        <v>41.88313695302439</v>
      </c>
      <c r="K46" s="426">
        <f t="shared" si="11"/>
        <v>0</v>
      </c>
      <c r="L46" s="426"/>
      <c r="M46" s="426"/>
      <c r="N46" s="426">
        <f t="shared" si="12"/>
        <v>41.88313695302439</v>
      </c>
      <c r="O46" s="426">
        <f t="shared" si="9"/>
        <v>0</v>
      </c>
      <c r="P46" s="505">
        <f t="shared" si="13"/>
        <v>41.88313695302439</v>
      </c>
      <c r="Q46" s="591">
        <f>SUM(P46:P52)</f>
        <v>41067.073991306585</v>
      </c>
      <c r="R46" s="398"/>
      <c r="S46" s="420">
        <v>57.692949498027168</v>
      </c>
      <c r="T46" s="446">
        <v>0</v>
      </c>
      <c r="U46" s="590">
        <v>57.692949498027168</v>
      </c>
      <c r="V46" s="591">
        <f>SUM(U46:U52)</f>
        <v>47198.232617540059</v>
      </c>
      <c r="W46" s="582">
        <f t="shared" si="2"/>
        <v>-15.809812545002778</v>
      </c>
      <c r="X46" s="582">
        <f t="shared" si="3"/>
        <v>0</v>
      </c>
      <c r="Y46" s="582">
        <f t="shared" si="4"/>
        <v>-15.809812545002778</v>
      </c>
      <c r="Z46" s="580"/>
      <c r="AA46" s="592">
        <v>57</v>
      </c>
      <c r="AB46" s="592">
        <v>0</v>
      </c>
      <c r="AC46" s="590">
        <f t="shared" si="0"/>
        <v>57</v>
      </c>
      <c r="AD46" s="591">
        <f>SUM(AC46:AC52)</f>
        <v>38168.589999999997</v>
      </c>
      <c r="AE46" s="593">
        <f t="shared" si="5"/>
        <v>-15.11686304697561</v>
      </c>
      <c r="AF46" s="593">
        <f t="shared" si="6"/>
        <v>0</v>
      </c>
      <c r="AG46" s="593">
        <f t="shared" si="7"/>
        <v>-15.11686304697561</v>
      </c>
      <c r="AH46" s="580"/>
    </row>
    <row r="47" spans="2:34" x14ac:dyDescent="0.25">
      <c r="B47" s="2" t="s">
        <v>149</v>
      </c>
      <c r="C47" s="15">
        <v>3701</v>
      </c>
      <c r="D47" s="4">
        <v>2087.0397899999998</v>
      </c>
      <c r="E47" s="4">
        <v>1</v>
      </c>
      <c r="F47" s="4">
        <v>80.974170000000015</v>
      </c>
      <c r="G47" s="4">
        <v>215</v>
      </c>
      <c r="H47" s="389">
        <v>3650.7263600409451</v>
      </c>
      <c r="I47" s="389">
        <v>0</v>
      </c>
      <c r="J47" s="389">
        <f t="shared" si="10"/>
        <v>2389.7933528602562</v>
      </c>
      <c r="K47" s="389">
        <f t="shared" si="11"/>
        <v>0</v>
      </c>
      <c r="L47" s="389"/>
      <c r="M47" s="389"/>
      <c r="N47" s="548">
        <f t="shared" si="12"/>
        <v>2389.7933528602562</v>
      </c>
      <c r="O47" s="548">
        <f t="shared" si="9"/>
        <v>0</v>
      </c>
      <c r="P47" s="504">
        <f t="shared" si="13"/>
        <v>2389.7933528602562</v>
      </c>
      <c r="Q47" s="9"/>
      <c r="R47" s="9"/>
      <c r="S47" s="421">
        <v>2860.6589076406076</v>
      </c>
      <c r="T47" s="444">
        <v>2214</v>
      </c>
      <c r="U47" s="542">
        <v>5074.6589076406071</v>
      </c>
      <c r="V47" s="544"/>
      <c r="W47" s="582">
        <f t="shared" si="2"/>
        <v>-470.86555478035143</v>
      </c>
      <c r="X47" s="582">
        <f t="shared" si="3"/>
        <v>-2214</v>
      </c>
      <c r="Y47" s="582">
        <f t="shared" si="4"/>
        <v>-2684.865554780351</v>
      </c>
      <c r="Z47" s="580"/>
      <c r="AA47" s="587">
        <v>2546</v>
      </c>
      <c r="AB47" s="587">
        <v>1454</v>
      </c>
      <c r="AC47" s="542">
        <f t="shared" si="0"/>
        <v>4000</v>
      </c>
      <c r="AD47" s="544"/>
      <c r="AE47" s="582">
        <f t="shared" si="5"/>
        <v>-156.20664713974384</v>
      </c>
      <c r="AF47" s="582">
        <f t="shared" si="6"/>
        <v>-1454</v>
      </c>
      <c r="AG47" s="582">
        <f t="shared" si="7"/>
        <v>-1610.2066471397438</v>
      </c>
      <c r="AH47" s="580"/>
    </row>
    <row r="48" spans="2:34" x14ac:dyDescent="0.25">
      <c r="B48" s="2" t="s">
        <v>148</v>
      </c>
      <c r="C48" s="15">
        <v>3702</v>
      </c>
      <c r="D48" s="4">
        <v>1100.5162599999994</v>
      </c>
      <c r="E48" s="4">
        <v>24</v>
      </c>
      <c r="F48" s="4">
        <v>12.728659999999655</v>
      </c>
      <c r="G48" s="4">
        <v>1224</v>
      </c>
      <c r="H48" s="389">
        <v>11922.001792484216</v>
      </c>
      <c r="I48" s="389">
        <v>0</v>
      </c>
      <c r="J48" s="389">
        <f t="shared" si="10"/>
        <v>7804.2334118263771</v>
      </c>
      <c r="K48" s="389">
        <f t="shared" si="11"/>
        <v>0</v>
      </c>
      <c r="L48" s="389"/>
      <c r="M48" s="389"/>
      <c r="N48" s="548">
        <f t="shared" si="12"/>
        <v>7804.2334118263771</v>
      </c>
      <c r="O48" s="548">
        <f t="shared" si="9"/>
        <v>0</v>
      </c>
      <c r="P48" s="504">
        <f t="shared" si="13"/>
        <v>7804.2334118263771</v>
      </c>
      <c r="Q48" s="9"/>
      <c r="R48" s="9"/>
      <c r="S48" s="421">
        <v>7155.4097733408244</v>
      </c>
      <c r="T48" s="444">
        <v>3000</v>
      </c>
      <c r="U48" s="542">
        <v>10155.409773340823</v>
      </c>
      <c r="V48" s="544"/>
      <c r="W48" s="582">
        <f t="shared" si="2"/>
        <v>648.82363848555269</v>
      </c>
      <c r="X48" s="582">
        <f t="shared" si="3"/>
        <v>-3000</v>
      </c>
      <c r="Y48" s="582">
        <f t="shared" si="4"/>
        <v>-2351.1763615144464</v>
      </c>
      <c r="Z48" s="580"/>
      <c r="AA48" s="587">
        <v>6603</v>
      </c>
      <c r="AB48" s="587">
        <v>1900</v>
      </c>
      <c r="AC48" s="542">
        <f t="shared" si="0"/>
        <v>8503</v>
      </c>
      <c r="AD48" s="544"/>
      <c r="AE48" s="582">
        <f t="shared" si="5"/>
        <v>1201.2334118263771</v>
      </c>
      <c r="AF48" s="582">
        <f t="shared" si="6"/>
        <v>-1900</v>
      </c>
      <c r="AG48" s="582">
        <f t="shared" si="7"/>
        <v>-698.76658817362295</v>
      </c>
      <c r="AH48" s="580"/>
    </row>
    <row r="49" spans="2:34" x14ac:dyDescent="0.25">
      <c r="B49" s="2" t="s">
        <v>25</v>
      </c>
      <c r="C49" s="15">
        <v>3703</v>
      </c>
      <c r="D49" s="4">
        <v>-3.7999600000000062</v>
      </c>
      <c r="E49" s="4">
        <v>-173</v>
      </c>
      <c r="F49" s="4">
        <v>39.894169999999981</v>
      </c>
      <c r="G49" s="4">
        <v>925</v>
      </c>
      <c r="H49" s="389">
        <v>15708.319543828089</v>
      </c>
      <c r="I49" s="389">
        <v>0</v>
      </c>
      <c r="J49" s="389">
        <f t="shared" si="10"/>
        <v>10282.78592483283</v>
      </c>
      <c r="K49" s="389">
        <f t="shared" si="11"/>
        <v>0</v>
      </c>
      <c r="L49" s="389"/>
      <c r="M49" s="389"/>
      <c r="N49" s="548">
        <f t="shared" si="12"/>
        <v>10282.78592483283</v>
      </c>
      <c r="O49" s="548">
        <f t="shared" si="9"/>
        <v>0</v>
      </c>
      <c r="P49" s="504">
        <f t="shared" si="13"/>
        <v>10282.78592483283</v>
      </c>
      <c r="Q49" s="9"/>
      <c r="R49" s="9"/>
      <c r="S49" s="421">
        <v>7355.1387103226416</v>
      </c>
      <c r="T49" s="444">
        <v>500</v>
      </c>
      <c r="U49" s="542">
        <v>7855.1387103226416</v>
      </c>
      <c r="V49" s="544"/>
      <c r="W49" s="582">
        <f t="shared" si="2"/>
        <v>2927.647214510188</v>
      </c>
      <c r="X49" s="582">
        <f t="shared" si="3"/>
        <v>-500</v>
      </c>
      <c r="Y49" s="582">
        <f t="shared" si="4"/>
        <v>2427.647214510188</v>
      </c>
      <c r="Z49" s="580"/>
      <c r="AA49" s="587">
        <v>6295</v>
      </c>
      <c r="AB49" s="587">
        <v>0</v>
      </c>
      <c r="AC49" s="542">
        <f t="shared" si="0"/>
        <v>6295</v>
      </c>
      <c r="AD49" s="544"/>
      <c r="AE49" s="582">
        <f t="shared" si="5"/>
        <v>3987.7859248328296</v>
      </c>
      <c r="AF49" s="582">
        <f t="shared" si="6"/>
        <v>0</v>
      </c>
      <c r="AG49" s="582">
        <f t="shared" si="7"/>
        <v>3987.7859248328296</v>
      </c>
      <c r="AH49" s="580"/>
    </row>
    <row r="50" spans="2:34" x14ac:dyDescent="0.25">
      <c r="B50" s="2" t="s">
        <v>150</v>
      </c>
      <c r="C50" s="15">
        <v>3704</v>
      </c>
      <c r="D50" s="4">
        <v>5697.8806699999996</v>
      </c>
      <c r="E50" s="4">
        <v>59</v>
      </c>
      <c r="F50" s="4">
        <v>585.04203000000007</v>
      </c>
      <c r="G50" s="4">
        <v>532</v>
      </c>
      <c r="H50" s="389">
        <v>6636.2947425138973</v>
      </c>
      <c r="I50" s="389">
        <v>0</v>
      </c>
      <c r="J50" s="389">
        <f t="shared" si="10"/>
        <v>4344.1692143432256</v>
      </c>
      <c r="K50" s="389">
        <f t="shared" si="11"/>
        <v>0</v>
      </c>
      <c r="L50" s="389"/>
      <c r="M50" s="389"/>
      <c r="N50" s="548">
        <f t="shared" si="12"/>
        <v>4344.1692143432256</v>
      </c>
      <c r="O50" s="548">
        <f t="shared" si="9"/>
        <v>0</v>
      </c>
      <c r="P50" s="504">
        <f t="shared" si="13"/>
        <v>4344.1692143432256</v>
      </c>
      <c r="Q50" s="9"/>
      <c r="R50" s="9"/>
      <c r="S50" s="421">
        <v>5116.8147224313016</v>
      </c>
      <c r="T50" s="444">
        <v>2217</v>
      </c>
      <c r="U50" s="542">
        <v>7333.8147224313016</v>
      </c>
      <c r="V50" s="544"/>
      <c r="W50" s="582">
        <f t="shared" si="2"/>
        <v>-772.64550808807599</v>
      </c>
      <c r="X50" s="582">
        <f t="shared" si="3"/>
        <v>-2217</v>
      </c>
      <c r="Y50" s="582">
        <f t="shared" si="4"/>
        <v>-2989.645508088076</v>
      </c>
      <c r="Z50" s="580"/>
      <c r="AA50" s="587">
        <v>4683</v>
      </c>
      <c r="AB50" s="587">
        <v>1750</v>
      </c>
      <c r="AC50" s="542">
        <f t="shared" si="0"/>
        <v>6433</v>
      </c>
      <c r="AD50" s="544"/>
      <c r="AE50" s="582">
        <f t="shared" si="5"/>
        <v>-338.83078565677442</v>
      </c>
      <c r="AF50" s="582">
        <f t="shared" si="6"/>
        <v>-1750</v>
      </c>
      <c r="AG50" s="582">
        <f t="shared" si="7"/>
        <v>-2088.8307856567744</v>
      </c>
      <c r="AH50" s="580"/>
    </row>
    <row r="51" spans="2:34" x14ac:dyDescent="0.25">
      <c r="B51" s="368" t="s">
        <v>151</v>
      </c>
      <c r="C51" s="369">
        <v>3705</v>
      </c>
      <c r="D51" s="4">
        <v>3065.0685700000004</v>
      </c>
      <c r="E51" s="4">
        <v>112</v>
      </c>
      <c r="F51" s="4">
        <v>1128.4929500000007</v>
      </c>
      <c r="G51" s="4">
        <v>1475</v>
      </c>
      <c r="H51" s="389">
        <v>14593.027715788465</v>
      </c>
      <c r="I51" s="389">
        <v>7761.4667536241213</v>
      </c>
      <c r="J51" s="389">
        <f t="shared" si="10"/>
        <v>9552.7073776369325</v>
      </c>
      <c r="K51" s="389">
        <f t="shared" si="11"/>
        <v>5053.3706931010056</v>
      </c>
      <c r="L51" s="389"/>
      <c r="M51" s="389"/>
      <c r="N51" s="548">
        <f t="shared" si="12"/>
        <v>9552.7073776369325</v>
      </c>
      <c r="O51" s="548">
        <f t="shared" si="9"/>
        <v>5053.3706931010056</v>
      </c>
      <c r="P51" s="504">
        <f t="shared" si="13"/>
        <v>14606.078070737938</v>
      </c>
      <c r="Q51" s="9"/>
      <c r="R51" s="9"/>
      <c r="S51" s="421">
        <v>9131.9557275356856</v>
      </c>
      <c r="T51" s="444">
        <v>5182.6965611364849</v>
      </c>
      <c r="U51" s="542">
        <v>14314.65228867217</v>
      </c>
      <c r="V51" s="544"/>
      <c r="W51" s="582">
        <f t="shared" si="2"/>
        <v>420.75165010124692</v>
      </c>
      <c r="X51" s="582">
        <f t="shared" si="3"/>
        <v>-129.32586803547929</v>
      </c>
      <c r="Y51" s="582">
        <f t="shared" si="4"/>
        <v>291.42578206576763</v>
      </c>
      <c r="Z51" s="581"/>
      <c r="AA51" s="587">
        <v>7507</v>
      </c>
      <c r="AB51" s="587">
        <v>3552.59</v>
      </c>
      <c r="AC51" s="542">
        <f t="shared" si="0"/>
        <v>11059.59</v>
      </c>
      <c r="AD51" s="544"/>
      <c r="AE51" s="582">
        <f t="shared" si="5"/>
        <v>2045.7073776369325</v>
      </c>
      <c r="AF51" s="582">
        <f t="shared" si="6"/>
        <v>1500.7806931010055</v>
      </c>
      <c r="AG51" s="582">
        <f t="shared" si="7"/>
        <v>3546.488070737938</v>
      </c>
      <c r="AH51" s="581"/>
    </row>
    <row r="52" spans="2:34" s="61" customFormat="1" ht="15.75" thickBot="1" x14ac:dyDescent="0.3">
      <c r="B52" s="18" t="s">
        <v>127</v>
      </c>
      <c r="C52" s="19">
        <v>3706</v>
      </c>
      <c r="D52" s="4">
        <v>80.960189999999997</v>
      </c>
      <c r="E52" s="4">
        <v>113</v>
      </c>
      <c r="F52" s="4">
        <v>106.10513</v>
      </c>
      <c r="G52" s="611">
        <v>59</v>
      </c>
      <c r="H52" s="612">
        <v>2441.3569158716336</v>
      </c>
      <c r="I52" s="612">
        <v>0</v>
      </c>
      <c r="J52" s="612">
        <f t="shared" si="10"/>
        <v>1598.1308797529293</v>
      </c>
      <c r="K52" s="612">
        <f t="shared" si="11"/>
        <v>0</v>
      </c>
      <c r="L52" s="612"/>
      <c r="M52" s="612"/>
      <c r="N52" s="613">
        <f t="shared" si="12"/>
        <v>1598.1308797529293</v>
      </c>
      <c r="O52" s="613">
        <f t="shared" si="9"/>
        <v>0</v>
      </c>
      <c r="P52" s="503">
        <f t="shared" si="13"/>
        <v>1598.1308797529293</v>
      </c>
      <c r="Q52" s="9"/>
      <c r="R52" s="9"/>
      <c r="S52" s="422">
        <v>1690.865265634488</v>
      </c>
      <c r="T52" s="445">
        <v>716</v>
      </c>
      <c r="U52" s="542">
        <v>2406.865265634488</v>
      </c>
      <c r="V52" s="544"/>
      <c r="W52" s="582">
        <f t="shared" si="2"/>
        <v>-92.734385881558637</v>
      </c>
      <c r="X52" s="582">
        <f t="shared" si="3"/>
        <v>-716</v>
      </c>
      <c r="Y52" s="582">
        <f t="shared" si="4"/>
        <v>-808.73438588155864</v>
      </c>
      <c r="Z52" s="581"/>
      <c r="AA52" s="587">
        <v>1351</v>
      </c>
      <c r="AB52" s="587">
        <v>470</v>
      </c>
      <c r="AC52" s="542">
        <f t="shared" si="0"/>
        <v>1821</v>
      </c>
      <c r="AD52" s="544"/>
      <c r="AE52" s="582">
        <f t="shared" si="5"/>
        <v>247.13087975292933</v>
      </c>
      <c r="AF52" s="582">
        <f t="shared" si="6"/>
        <v>-470</v>
      </c>
      <c r="AG52" s="582">
        <f t="shared" si="7"/>
        <v>-222.86912024707067</v>
      </c>
      <c r="AH52" s="581"/>
    </row>
    <row r="53" spans="2:34" x14ac:dyDescent="0.25">
      <c r="B53" s="20" t="s">
        <v>15</v>
      </c>
      <c r="C53" s="21">
        <v>3720</v>
      </c>
      <c r="D53" s="24">
        <v>6520.1323400000001</v>
      </c>
      <c r="E53" s="24">
        <v>2739</v>
      </c>
      <c r="F53" s="24">
        <v>-3.0000000002328299E-3</v>
      </c>
      <c r="G53" s="24">
        <v>0</v>
      </c>
      <c r="H53" s="426">
        <v>1269.0943002704471</v>
      </c>
      <c r="I53" s="426">
        <v>0</v>
      </c>
      <c r="J53" s="426">
        <f t="shared" si="10"/>
        <v>830.75881998045361</v>
      </c>
      <c r="K53" s="426">
        <f t="shared" si="11"/>
        <v>0</v>
      </c>
      <c r="L53" s="426"/>
      <c r="M53" s="426"/>
      <c r="N53" s="426">
        <f t="shared" si="12"/>
        <v>830.75881998045361</v>
      </c>
      <c r="O53" s="426">
        <f t="shared" si="9"/>
        <v>0</v>
      </c>
      <c r="P53" s="505">
        <f t="shared" si="13"/>
        <v>830.75881998045361</v>
      </c>
      <c r="Q53" s="591">
        <f>SUM(P53:P61)</f>
        <v>45481.832325866962</v>
      </c>
      <c r="R53" s="398"/>
      <c r="S53" s="420">
        <v>228.82475536631821</v>
      </c>
      <c r="T53" s="446">
        <v>0</v>
      </c>
      <c r="U53" s="590">
        <v>228.82475536631821</v>
      </c>
      <c r="V53" s="591">
        <f>SUM(U53:U61)</f>
        <v>84978.411513444109</v>
      </c>
      <c r="W53" s="582">
        <f t="shared" si="2"/>
        <v>601.93406461413542</v>
      </c>
      <c r="X53" s="582">
        <f t="shared" si="3"/>
        <v>0</v>
      </c>
      <c r="Y53" s="582">
        <f t="shared" si="4"/>
        <v>601.93406461413542</v>
      </c>
      <c r="Z53" s="581"/>
      <c r="AA53" s="592">
        <v>38</v>
      </c>
      <c r="AB53" s="592">
        <v>0</v>
      </c>
      <c r="AC53" s="590">
        <f t="shared" si="0"/>
        <v>38</v>
      </c>
      <c r="AD53" s="591">
        <f>SUM(AC53:AC61)</f>
        <v>76143.59</v>
      </c>
      <c r="AE53" s="593">
        <f t="shared" si="5"/>
        <v>792.75881998045361</v>
      </c>
      <c r="AF53" s="593">
        <f t="shared" si="6"/>
        <v>0</v>
      </c>
      <c r="AG53" s="593">
        <f t="shared" si="7"/>
        <v>792.75881998045361</v>
      </c>
      <c r="AH53" s="581"/>
    </row>
    <row r="54" spans="2:34" x14ac:dyDescent="0.25">
      <c r="B54" s="2" t="s">
        <v>147</v>
      </c>
      <c r="C54" s="15">
        <v>3721</v>
      </c>
      <c r="D54" s="4">
        <v>3856.1907500000002</v>
      </c>
      <c r="E54" s="4">
        <v>760</v>
      </c>
      <c r="F54" s="4">
        <v>4362.5908300000001</v>
      </c>
      <c r="G54" s="4">
        <v>316</v>
      </c>
      <c r="H54" s="389">
        <v>6745.314242982301</v>
      </c>
      <c r="I54" s="389">
        <v>0</v>
      </c>
      <c r="J54" s="389">
        <f t="shared" si="10"/>
        <v>4415.5342118415901</v>
      </c>
      <c r="K54" s="389">
        <f t="shared" si="11"/>
        <v>0</v>
      </c>
      <c r="L54" s="389"/>
      <c r="M54" s="389"/>
      <c r="N54" s="548">
        <f t="shared" si="12"/>
        <v>4415.5342118415901</v>
      </c>
      <c r="O54" s="548">
        <f t="shared" si="9"/>
        <v>0</v>
      </c>
      <c r="P54" s="504">
        <f t="shared" si="13"/>
        <v>4415.5342118415901</v>
      </c>
      <c r="Q54" s="9"/>
      <c r="R54" s="9"/>
      <c r="S54" s="421">
        <v>8460.6702601328834</v>
      </c>
      <c r="T54" s="444">
        <v>312.17999999999995</v>
      </c>
      <c r="U54" s="542">
        <v>8772.8502601328837</v>
      </c>
      <c r="V54" s="544"/>
      <c r="W54" s="582">
        <f t="shared" si="2"/>
        <v>-4045.1360482912933</v>
      </c>
      <c r="X54" s="582">
        <f t="shared" si="3"/>
        <v>-312.17999999999995</v>
      </c>
      <c r="Y54" s="582">
        <f t="shared" si="4"/>
        <v>-4357.3160482912936</v>
      </c>
      <c r="Z54" s="581"/>
      <c r="AA54" s="587">
        <v>7609</v>
      </c>
      <c r="AB54" s="587">
        <v>558.55999999999995</v>
      </c>
      <c r="AC54" s="542">
        <f t="shared" si="0"/>
        <v>8167.5599999999995</v>
      </c>
      <c r="AD54" s="544"/>
      <c r="AE54" s="582">
        <f t="shared" si="5"/>
        <v>-3193.4657881584099</v>
      </c>
      <c r="AF54" s="582">
        <f t="shared" si="6"/>
        <v>-558.55999999999995</v>
      </c>
      <c r="AG54" s="582">
        <f t="shared" si="7"/>
        <v>-3752.0257881584093</v>
      </c>
      <c r="AH54" s="581"/>
    </row>
    <row r="55" spans="2:34" x14ac:dyDescent="0.25">
      <c r="B55" s="2" t="s">
        <v>17</v>
      </c>
      <c r="C55" s="15">
        <v>3722</v>
      </c>
      <c r="D55" s="4">
        <v>4165.0861599999998</v>
      </c>
      <c r="E55" s="4">
        <v>3849</v>
      </c>
      <c r="F55" s="4">
        <v>1565.8017299999999</v>
      </c>
      <c r="G55" s="4">
        <v>1573</v>
      </c>
      <c r="H55" s="389">
        <v>19475.361638145303</v>
      </c>
      <c r="I55" s="389">
        <v>0</v>
      </c>
      <c r="J55" s="389">
        <f t="shared" si="10"/>
        <v>12748.720445557381</v>
      </c>
      <c r="K55" s="389">
        <f t="shared" si="11"/>
        <v>0</v>
      </c>
      <c r="L55" s="389"/>
      <c r="M55" s="389"/>
      <c r="N55" s="548">
        <f t="shared" si="12"/>
        <v>12748.720445557381</v>
      </c>
      <c r="O55" s="548">
        <f t="shared" si="9"/>
        <v>0</v>
      </c>
      <c r="P55" s="504">
        <f t="shared" si="13"/>
        <v>12748.720445557381</v>
      </c>
      <c r="Q55" s="9"/>
      <c r="R55" s="9"/>
      <c r="S55" s="421">
        <v>25934.180211271101</v>
      </c>
      <c r="T55" s="444">
        <v>945.77999999999986</v>
      </c>
      <c r="U55" s="542">
        <v>26879.9602112711</v>
      </c>
      <c r="V55" s="544"/>
      <c r="W55" s="582">
        <f t="shared" si="2"/>
        <v>-13185.45976571372</v>
      </c>
      <c r="X55" s="582">
        <f t="shared" si="3"/>
        <v>-945.77999999999986</v>
      </c>
      <c r="Y55" s="582">
        <f t="shared" si="4"/>
        <v>-14131.239765713719</v>
      </c>
      <c r="Z55" s="581"/>
      <c r="AA55" s="587">
        <v>21910</v>
      </c>
      <c r="AB55" s="587">
        <v>1192.6600000000001</v>
      </c>
      <c r="AC55" s="542">
        <f t="shared" si="0"/>
        <v>23102.66</v>
      </c>
      <c r="AD55" s="544"/>
      <c r="AE55" s="582">
        <f t="shared" si="5"/>
        <v>-9161.279554442619</v>
      </c>
      <c r="AF55" s="582">
        <f t="shared" si="6"/>
        <v>-1192.6600000000001</v>
      </c>
      <c r="AG55" s="582">
        <f t="shared" si="7"/>
        <v>-10353.939554442619</v>
      </c>
      <c r="AH55" s="581"/>
    </row>
    <row r="56" spans="2:34" x14ac:dyDescent="0.25">
      <c r="B56" s="2" t="s">
        <v>18</v>
      </c>
      <c r="C56" s="15">
        <v>3723</v>
      </c>
      <c r="D56" s="4">
        <v>6440.82593</v>
      </c>
      <c r="E56" s="4">
        <v>2681</v>
      </c>
      <c r="F56" s="4">
        <v>162.47499999999999</v>
      </c>
      <c r="G56" s="4">
        <v>752</v>
      </c>
      <c r="H56" s="389">
        <v>10122.152570122484</v>
      </c>
      <c r="I56" s="389">
        <v>0</v>
      </c>
      <c r="J56" s="389">
        <f t="shared" si="10"/>
        <v>6626.0383669086514</v>
      </c>
      <c r="K56" s="389">
        <f t="shared" si="11"/>
        <v>0</v>
      </c>
      <c r="L56" s="389"/>
      <c r="M56" s="389"/>
      <c r="N56" s="548">
        <f t="shared" si="12"/>
        <v>6626.0383669086514</v>
      </c>
      <c r="O56" s="548">
        <f t="shared" si="9"/>
        <v>0</v>
      </c>
      <c r="P56" s="504">
        <f t="shared" si="13"/>
        <v>6626.0383669086514</v>
      </c>
      <c r="Q56" s="9"/>
      <c r="R56" s="9"/>
      <c r="S56" s="421">
        <v>8673.0763716730744</v>
      </c>
      <c r="T56" s="444">
        <v>0</v>
      </c>
      <c r="U56" s="542">
        <v>8673.0763716730744</v>
      </c>
      <c r="V56" s="544"/>
      <c r="W56" s="582">
        <f t="shared" si="2"/>
        <v>-2047.038004764423</v>
      </c>
      <c r="X56" s="582">
        <f t="shared" si="3"/>
        <v>0</v>
      </c>
      <c r="Y56" s="582">
        <f t="shared" si="4"/>
        <v>-2047.038004764423</v>
      </c>
      <c r="Z56" s="581"/>
      <c r="AA56" s="587">
        <v>8585</v>
      </c>
      <c r="AB56" s="587">
        <v>205.57</v>
      </c>
      <c r="AC56" s="542">
        <f t="shared" si="0"/>
        <v>8790.57</v>
      </c>
      <c r="AD56" s="544"/>
      <c r="AE56" s="582">
        <f t="shared" si="5"/>
        <v>-1958.9616330913486</v>
      </c>
      <c r="AF56" s="582">
        <f t="shared" si="6"/>
        <v>-205.57</v>
      </c>
      <c r="AG56" s="582">
        <f t="shared" si="7"/>
        <v>-2164.5316330913483</v>
      </c>
      <c r="AH56" s="581"/>
    </row>
    <row r="57" spans="2:34" x14ac:dyDescent="0.25">
      <c r="B57" s="2" t="s">
        <v>19</v>
      </c>
      <c r="C57" s="15">
        <v>3724</v>
      </c>
      <c r="D57" s="4">
        <v>9250.4002</v>
      </c>
      <c r="E57" s="4">
        <v>8365</v>
      </c>
      <c r="F57" s="4">
        <v>9.77</v>
      </c>
      <c r="G57" s="4">
        <v>556</v>
      </c>
      <c r="H57" s="389">
        <v>7282.0920614117622</v>
      </c>
      <c r="I57" s="389">
        <v>0</v>
      </c>
      <c r="J57" s="389">
        <f t="shared" si="10"/>
        <v>4766.9130707137101</v>
      </c>
      <c r="K57" s="389">
        <f t="shared" si="11"/>
        <v>0</v>
      </c>
      <c r="L57" s="389"/>
      <c r="M57" s="389"/>
      <c r="N57" s="548">
        <f t="shared" si="12"/>
        <v>4766.9130707137101</v>
      </c>
      <c r="O57" s="548">
        <f t="shared" si="9"/>
        <v>0</v>
      </c>
      <c r="P57" s="504">
        <f t="shared" si="13"/>
        <v>4766.9130707137101</v>
      </c>
      <c r="Q57" s="9"/>
      <c r="R57" s="9"/>
      <c r="S57" s="421">
        <v>8962.5385711808194</v>
      </c>
      <c r="T57" s="444">
        <v>729.3</v>
      </c>
      <c r="U57" s="542">
        <v>9691.8385711808187</v>
      </c>
      <c r="V57" s="544"/>
      <c r="W57" s="582">
        <f t="shared" si="2"/>
        <v>-4195.6255004671093</v>
      </c>
      <c r="X57" s="582">
        <f t="shared" si="3"/>
        <v>-729.3</v>
      </c>
      <c r="Y57" s="582">
        <f t="shared" si="4"/>
        <v>-4924.9255004671086</v>
      </c>
      <c r="Z57" s="581"/>
      <c r="AA57" s="587">
        <v>9707</v>
      </c>
      <c r="AB57" s="587">
        <v>497.65</v>
      </c>
      <c r="AC57" s="542">
        <f t="shared" si="0"/>
        <v>10204.65</v>
      </c>
      <c r="AD57" s="544"/>
      <c r="AE57" s="582">
        <f t="shared" si="5"/>
        <v>-4940.0869292862899</v>
      </c>
      <c r="AF57" s="582">
        <f t="shared" si="6"/>
        <v>-497.65</v>
      </c>
      <c r="AG57" s="582">
        <f t="shared" si="7"/>
        <v>-5437.7369292862895</v>
      </c>
      <c r="AH57" s="581"/>
    </row>
    <row r="58" spans="2:34" x14ac:dyDescent="0.25">
      <c r="B58" s="2" t="s">
        <v>145</v>
      </c>
      <c r="C58" s="15">
        <v>3725</v>
      </c>
      <c r="D58" s="4">
        <v>7484.4045900000001</v>
      </c>
      <c r="E58" s="4">
        <v>448</v>
      </c>
      <c r="F58" s="4">
        <v>103.24646</v>
      </c>
      <c r="G58" s="4">
        <v>220</v>
      </c>
      <c r="H58" s="389">
        <v>12021.814173500266</v>
      </c>
      <c r="I58" s="389">
        <v>0</v>
      </c>
      <c r="J58" s="389">
        <f t="shared" si="10"/>
        <v>7869.5713586240763</v>
      </c>
      <c r="K58" s="389">
        <f t="shared" si="11"/>
        <v>0</v>
      </c>
      <c r="L58" s="389"/>
      <c r="M58" s="389"/>
      <c r="N58" s="548">
        <f t="shared" si="12"/>
        <v>7869.5713586240763</v>
      </c>
      <c r="O58" s="548">
        <f t="shared" si="9"/>
        <v>0</v>
      </c>
      <c r="P58" s="504">
        <f t="shared" si="13"/>
        <v>7869.5713586240763</v>
      </c>
      <c r="Q58" s="9"/>
      <c r="R58" s="9"/>
      <c r="S58" s="421">
        <v>7820.0018499044518</v>
      </c>
      <c r="T58" s="444">
        <v>356.4</v>
      </c>
      <c r="U58" s="542">
        <v>8176.4018499044514</v>
      </c>
      <c r="V58" s="544"/>
      <c r="W58" s="582">
        <f t="shared" si="2"/>
        <v>49.569508719624537</v>
      </c>
      <c r="X58" s="582">
        <f t="shared" si="3"/>
        <v>-356.4</v>
      </c>
      <c r="Y58" s="582">
        <f t="shared" si="4"/>
        <v>-306.8304912803751</v>
      </c>
      <c r="Z58" s="581"/>
      <c r="AA58" s="587">
        <v>6929</v>
      </c>
      <c r="AB58" s="587">
        <v>58.56</v>
      </c>
      <c r="AC58" s="542">
        <f t="shared" si="0"/>
        <v>6987.56</v>
      </c>
      <c r="AD58" s="544"/>
      <c r="AE58" s="582">
        <f t="shared" si="5"/>
        <v>940.57135862407631</v>
      </c>
      <c r="AF58" s="582">
        <f t="shared" si="6"/>
        <v>-58.56</v>
      </c>
      <c r="AG58" s="582">
        <f t="shared" si="7"/>
        <v>882.01135862407591</v>
      </c>
      <c r="AH58" s="581"/>
    </row>
    <row r="59" spans="2:34" x14ac:dyDescent="0.25">
      <c r="B59" s="2" t="s">
        <v>21</v>
      </c>
      <c r="C59" s="465">
        <v>3726</v>
      </c>
      <c r="D59" s="4">
        <v>548.45377999999903</v>
      </c>
      <c r="E59" s="4">
        <v>6977</v>
      </c>
      <c r="F59" s="4">
        <v>714.56005000000005</v>
      </c>
      <c r="G59" s="4">
        <v>585</v>
      </c>
      <c r="H59" s="389">
        <v>5340.0112477389084</v>
      </c>
      <c r="I59" s="389">
        <v>0</v>
      </c>
      <c r="J59" s="389">
        <f t="shared" si="10"/>
        <v>3495.6121400187103</v>
      </c>
      <c r="K59" s="389">
        <f t="shared" si="11"/>
        <v>0</v>
      </c>
      <c r="L59" s="389"/>
      <c r="M59" s="389"/>
      <c r="N59" s="548">
        <f t="shared" si="12"/>
        <v>3495.6121400187103</v>
      </c>
      <c r="O59" s="548">
        <f t="shared" si="9"/>
        <v>0</v>
      </c>
      <c r="P59" s="504">
        <f t="shared" si="13"/>
        <v>3495.6121400187103</v>
      </c>
      <c r="Q59" s="9"/>
      <c r="R59" s="9"/>
      <c r="S59" s="421">
        <v>6473.8205937937364</v>
      </c>
      <c r="T59" s="444">
        <v>966.89999999999986</v>
      </c>
      <c r="U59" s="542">
        <v>7440.720593793736</v>
      </c>
      <c r="V59" s="544"/>
      <c r="W59" s="582">
        <f t="shared" si="2"/>
        <v>-2978.2084537750261</v>
      </c>
      <c r="X59" s="582">
        <f t="shared" si="3"/>
        <v>-966.89999999999986</v>
      </c>
      <c r="Y59" s="582">
        <f t="shared" si="4"/>
        <v>-3945.1084537750257</v>
      </c>
      <c r="Z59" s="581"/>
      <c r="AA59" s="587">
        <v>6257</v>
      </c>
      <c r="AB59" s="587">
        <v>990.03</v>
      </c>
      <c r="AC59" s="542">
        <f t="shared" si="0"/>
        <v>7247.03</v>
      </c>
      <c r="AD59" s="544"/>
      <c r="AE59" s="582">
        <f t="shared" si="5"/>
        <v>-2761.3878599812897</v>
      </c>
      <c r="AF59" s="582">
        <f t="shared" si="6"/>
        <v>-990.03</v>
      </c>
      <c r="AG59" s="582">
        <f t="shared" si="7"/>
        <v>-3751.4178599812894</v>
      </c>
      <c r="AH59" s="581"/>
    </row>
    <row r="60" spans="2:34" s="61" customFormat="1" x14ac:dyDescent="0.25">
      <c r="B60" s="460" t="s">
        <v>146</v>
      </c>
      <c r="C60" s="461">
        <v>3727</v>
      </c>
      <c r="D60" s="462">
        <v>11347.478150000001</v>
      </c>
      <c r="E60" s="552">
        <v>304</v>
      </c>
      <c r="F60" s="552">
        <v>1828.36887</v>
      </c>
      <c r="G60" s="462">
        <v>60</v>
      </c>
      <c r="H60" s="478">
        <v>4751.3368990940235</v>
      </c>
      <c r="I60" s="478">
        <v>0</v>
      </c>
      <c r="J60" s="389">
        <f t="shared" si="10"/>
        <v>3110.2614161766996</v>
      </c>
      <c r="K60" s="389">
        <f t="shared" si="11"/>
        <v>0</v>
      </c>
      <c r="L60" s="478"/>
      <c r="M60" s="478"/>
      <c r="N60" s="548">
        <f t="shared" si="12"/>
        <v>3110.2614161766996</v>
      </c>
      <c r="O60" s="548">
        <f t="shared" si="9"/>
        <v>0</v>
      </c>
      <c r="P60" s="504">
        <f t="shared" si="13"/>
        <v>3110.2614161766996</v>
      </c>
      <c r="Q60" s="9"/>
      <c r="R60" s="9"/>
      <c r="S60" s="541">
        <v>13345.244843132723</v>
      </c>
      <c r="T60" s="578">
        <v>189.42</v>
      </c>
      <c r="U60" s="542">
        <v>13534.664843132723</v>
      </c>
      <c r="V60" s="544"/>
      <c r="W60" s="582">
        <f t="shared" si="2"/>
        <v>-10234.983426956023</v>
      </c>
      <c r="X60" s="582">
        <f t="shared" si="3"/>
        <v>-189.42</v>
      </c>
      <c r="Y60" s="582">
        <f t="shared" si="4"/>
        <v>-10424.403426956023</v>
      </c>
      <c r="Z60" s="581"/>
      <c r="AA60" s="542">
        <v>11547</v>
      </c>
      <c r="AB60" s="543">
        <v>58.56</v>
      </c>
      <c r="AC60" s="542">
        <f t="shared" si="0"/>
        <v>11605.56</v>
      </c>
      <c r="AD60" s="544"/>
      <c r="AE60" s="582">
        <f t="shared" si="5"/>
        <v>-8436.7385838233004</v>
      </c>
      <c r="AF60" s="582">
        <f t="shared" si="6"/>
        <v>-58.56</v>
      </c>
      <c r="AG60" s="582">
        <f t="shared" si="7"/>
        <v>-8495.2985838232999</v>
      </c>
      <c r="AH60" s="581"/>
    </row>
    <row r="61" spans="2:34" s="61" customFormat="1" ht="15.75" thickBot="1" x14ac:dyDescent="0.3">
      <c r="B61" s="460" t="s">
        <v>162</v>
      </c>
      <c r="C61" s="461">
        <v>3728</v>
      </c>
      <c r="D61" s="462">
        <v>615.78898000000004</v>
      </c>
      <c r="E61" s="552">
        <v>38</v>
      </c>
      <c r="F61" s="552">
        <v>-1.4079999999999999</v>
      </c>
      <c r="G61" s="614">
        <v>-1</v>
      </c>
      <c r="H61" s="615">
        <v>2472.3550515050597</v>
      </c>
      <c r="I61" s="615">
        <v>0</v>
      </c>
      <c r="J61" s="612">
        <f t="shared" si="10"/>
        <v>1618.4224960456913</v>
      </c>
      <c r="K61" s="612">
        <f t="shared" si="11"/>
        <v>0</v>
      </c>
      <c r="L61" s="615"/>
      <c r="M61" s="615"/>
      <c r="N61" s="613">
        <f t="shared" si="12"/>
        <v>1618.4224960456913</v>
      </c>
      <c r="O61" s="613">
        <f t="shared" si="9"/>
        <v>0</v>
      </c>
      <c r="P61" s="503">
        <f t="shared" si="13"/>
        <v>1618.4224960456913</v>
      </c>
      <c r="Q61" s="9"/>
      <c r="R61" s="9"/>
      <c r="S61" s="542">
        <v>1516.7140569890046</v>
      </c>
      <c r="T61" s="579">
        <v>63.359999999999992</v>
      </c>
      <c r="U61" s="542">
        <v>1580.0740569890045</v>
      </c>
      <c r="V61" s="544"/>
      <c r="W61" s="582">
        <f t="shared" si="2"/>
        <v>101.70843905668676</v>
      </c>
      <c r="X61" s="582">
        <f t="shared" si="3"/>
        <v>-63.359999999999992</v>
      </c>
      <c r="Y61" s="582">
        <f t="shared" si="4"/>
        <v>38.348439056686857</v>
      </c>
      <c r="Z61" s="581"/>
      <c r="AA61" s="542">
        <v>0</v>
      </c>
      <c r="AB61" s="543">
        <v>0</v>
      </c>
      <c r="AC61" s="542">
        <f t="shared" si="0"/>
        <v>0</v>
      </c>
      <c r="AD61" s="544"/>
      <c r="AE61" s="582">
        <f t="shared" si="5"/>
        <v>1618.4224960456913</v>
      </c>
      <c r="AF61" s="582">
        <f t="shared" si="6"/>
        <v>0</v>
      </c>
      <c r="AG61" s="582">
        <f t="shared" si="7"/>
        <v>1618.4224960456913</v>
      </c>
      <c r="AH61" s="581"/>
    </row>
    <row r="62" spans="2:34" ht="15.75" thickBot="1" x14ac:dyDescent="0.3">
      <c r="B62" s="481" t="s">
        <v>63</v>
      </c>
      <c r="C62" s="482"/>
      <c r="D62" s="483">
        <f>SUM(D20:D61)</f>
        <v>143663.43546000004</v>
      </c>
      <c r="E62" s="483">
        <f t="shared" ref="E62:F62" si="14">SUM(E20:E61)</f>
        <v>31918</v>
      </c>
      <c r="F62" s="483">
        <f t="shared" si="14"/>
        <v>18790.90481</v>
      </c>
      <c r="G62" s="483">
        <f>SUM(G20:G61)</f>
        <v>18342</v>
      </c>
      <c r="H62" s="549"/>
      <c r="I62" s="549"/>
      <c r="J62" s="549"/>
      <c r="K62" s="549"/>
      <c r="L62" s="549"/>
      <c r="M62" s="549"/>
      <c r="N62" s="549"/>
      <c r="O62" s="484"/>
      <c r="P62" s="499"/>
      <c r="Q62" s="399"/>
      <c r="R62" s="399"/>
      <c r="U62" s="411"/>
      <c r="Z62" s="61"/>
      <c r="AC62" s="411"/>
      <c r="AH62" s="30"/>
    </row>
    <row r="63" spans="2:34" x14ac:dyDescent="0.25">
      <c r="B63" s="6"/>
      <c r="D63" s="398"/>
      <c r="E63" s="398"/>
      <c r="F63" s="398"/>
      <c r="G63" s="398"/>
      <c r="H63" s="488"/>
      <c r="I63" s="488"/>
      <c r="J63" s="488"/>
      <c r="K63" s="488"/>
      <c r="L63" s="488"/>
      <c r="M63" s="488"/>
      <c r="N63" s="9"/>
      <c r="O63" s="29"/>
      <c r="P63" s="459"/>
      <c r="Q63" s="9"/>
      <c r="R63" s="9"/>
      <c r="Z63" s="61"/>
      <c r="AH63" s="30"/>
    </row>
    <row r="64" spans="2:34" x14ac:dyDescent="0.25">
      <c r="B64" s="61"/>
    </row>
    <row r="65" spans="2:34" hidden="1" x14ac:dyDescent="0.25">
      <c r="N65" s="8"/>
      <c r="O65" s="8"/>
      <c r="P65" s="1"/>
      <c r="Z65" s="61"/>
      <c r="AH65" s="30"/>
    </row>
    <row r="66" spans="2:34" hidden="1" x14ac:dyDescent="0.25">
      <c r="B66" s="364" t="s">
        <v>126</v>
      </c>
      <c r="C66" s="364"/>
      <c r="D66" s="364"/>
      <c r="E66" s="364"/>
      <c r="F66" s="364"/>
      <c r="G66" s="364"/>
      <c r="H66" s="479"/>
      <c r="I66" s="479"/>
      <c r="J66" s="479"/>
      <c r="K66" s="479"/>
      <c r="L66" s="479"/>
      <c r="M66" s="479"/>
      <c r="N66" s="366"/>
      <c r="O66" s="366"/>
      <c r="P66" s="363"/>
      <c r="Z66" s="61"/>
      <c r="AH66" s="30"/>
    </row>
    <row r="67" spans="2:34" hidden="1" x14ac:dyDescent="0.25"/>
    <row r="68" spans="2:34" ht="15.75" thickBot="1" x14ac:dyDescent="0.3">
      <c r="B68" s="61"/>
      <c r="H68" s="480"/>
      <c r="I68" s="480"/>
      <c r="J68" s="480"/>
      <c r="K68" s="480"/>
      <c r="L68" s="480"/>
      <c r="M68" s="480"/>
      <c r="N68" s="8"/>
    </row>
    <row r="69" spans="2:34" x14ac:dyDescent="0.25">
      <c r="B69" s="513"/>
      <c r="C69" s="514"/>
      <c r="D69" s="515"/>
      <c r="E69" s="490"/>
      <c r="F69" s="490"/>
      <c r="G69" s="490"/>
    </row>
    <row r="70" spans="2:34" x14ac:dyDescent="0.25">
      <c r="B70" s="538"/>
      <c r="C70" s="509"/>
      <c r="D70" s="539"/>
      <c r="E70" s="490"/>
      <c r="F70" s="490"/>
      <c r="G70" s="490"/>
    </row>
    <row r="71" spans="2:34" ht="15.75" thickBot="1" x14ac:dyDescent="0.3">
      <c r="B71" s="540"/>
      <c r="C71" s="517"/>
      <c r="D71" s="518"/>
      <c r="E71" s="490"/>
      <c r="F71" s="490"/>
      <c r="G71" s="490"/>
    </row>
    <row r="73" spans="2:34" x14ac:dyDescent="0.25">
      <c r="N73" s="8"/>
    </row>
    <row r="74" spans="2:34" x14ac:dyDescent="0.25">
      <c r="N74" s="8"/>
    </row>
  </sheetData>
  <mergeCells count="18">
    <mergeCell ref="S4:V4"/>
    <mergeCell ref="L4:M4"/>
    <mergeCell ref="AG5:AH5"/>
    <mergeCell ref="U5:V5"/>
    <mergeCell ref="Y5:Z5"/>
    <mergeCell ref="AC5:AD5"/>
    <mergeCell ref="AA4:AD4"/>
    <mergeCell ref="B19:C19"/>
    <mergeCell ref="B7:C7"/>
    <mergeCell ref="B10:C10"/>
    <mergeCell ref="B11:C12"/>
    <mergeCell ref="N4:O4"/>
    <mergeCell ref="J4:K4"/>
    <mergeCell ref="H4:I4"/>
    <mergeCell ref="B9:C9"/>
    <mergeCell ref="B4:C5"/>
    <mergeCell ref="D4:F4"/>
    <mergeCell ref="B14:C14"/>
  </mergeCells>
  <pageMargins left="0.7" right="0.7" top="0.78740157499999996" bottom="0.78740157499999996" header="0.3" footer="0.3"/>
  <pageSetup paperSize="9" scale="4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4" customWidth="1"/>
    <col min="2" max="2" width="27.7109375" style="64" customWidth="1"/>
    <col min="3" max="3" width="8.140625" style="64" customWidth="1"/>
    <col min="4" max="4" width="15.7109375" style="64" customWidth="1"/>
    <col min="5" max="5" width="12.7109375" style="64" hidden="1" customWidth="1"/>
    <col min="6" max="6" width="20.140625" style="64" customWidth="1"/>
    <col min="7" max="7" width="11.5703125" style="64" customWidth="1"/>
    <col min="8" max="8" width="11.42578125" style="67" customWidth="1"/>
    <col min="9" max="9" width="13.140625" style="67" customWidth="1"/>
    <col min="10" max="10" width="15.7109375" style="67" customWidth="1"/>
    <col min="11" max="11" width="2.42578125" style="67" hidden="1" customWidth="1"/>
    <col min="12" max="12" width="12.855468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855468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140625" style="64" hidden="1" customWidth="1"/>
    <col min="22" max="22" width="15.85546875" style="64" hidden="1" customWidth="1"/>
    <col min="23" max="23" width="16.28515625" style="64" hidden="1" customWidth="1"/>
    <col min="24" max="24" width="12" style="64" hidden="1" customWidth="1"/>
    <col min="25" max="25" width="13.85546875" style="64" hidden="1" customWidth="1"/>
    <col min="26" max="27" width="0" style="64" hidden="1" customWidth="1"/>
    <col min="28" max="28" width="9.140625" style="64"/>
    <col min="29" max="29" width="12.7109375" style="64" customWidth="1"/>
    <col min="30" max="30" width="10.7109375" style="64" customWidth="1"/>
    <col min="31" max="31" width="9.140625" style="64"/>
    <col min="32" max="32" width="16.7109375" style="64" customWidth="1"/>
    <col min="33" max="33" width="11" style="64" customWidth="1"/>
    <col min="34" max="34" width="9.140625" style="64"/>
    <col min="35" max="35" width="13.5703125" style="64" customWidth="1"/>
    <col min="36" max="36" width="10.5703125" style="64" customWidth="1"/>
    <col min="37" max="37" width="9.140625" style="64"/>
    <col min="38" max="38" width="13" style="64" customWidth="1"/>
    <col min="39" max="39" width="10" style="64" customWidth="1"/>
    <col min="40" max="16384" width="9.140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648" t="s">
        <v>62</v>
      </c>
      <c r="C4" s="650" t="s">
        <v>64</v>
      </c>
      <c r="D4" s="68" t="s">
        <v>45</v>
      </c>
      <c r="E4" s="69" t="s">
        <v>45</v>
      </c>
      <c r="F4" s="69" t="s">
        <v>96</v>
      </c>
      <c r="G4" s="652" t="s">
        <v>57</v>
      </c>
      <c r="H4" s="653"/>
      <c r="I4" s="654" t="s">
        <v>92</v>
      </c>
      <c r="J4" s="655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656" t="s">
        <v>56</v>
      </c>
      <c r="R4" s="657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649"/>
      <c r="C5" s="651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658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661">
        <v>-0.39</v>
      </c>
      <c r="C6" s="663"/>
      <c r="D6" s="665" t="s">
        <v>91</v>
      </c>
      <c r="E6" s="667"/>
      <c r="F6" s="681" t="s">
        <v>83</v>
      </c>
      <c r="G6" s="683"/>
      <c r="H6" s="685"/>
      <c r="I6" s="671"/>
      <c r="J6" s="687" t="s">
        <v>94</v>
      </c>
      <c r="K6" s="95"/>
      <c r="L6" s="659"/>
      <c r="M6" s="95" t="s">
        <v>50</v>
      </c>
      <c r="N6" s="688"/>
      <c r="O6" s="96"/>
      <c r="P6" s="96"/>
      <c r="Q6" s="97" t="s">
        <v>49</v>
      </c>
      <c r="R6" s="95" t="s">
        <v>50</v>
      </c>
      <c r="S6" s="92"/>
      <c r="T6" s="93"/>
      <c r="U6" s="93"/>
      <c r="V6" s="671"/>
      <c r="W6" s="671"/>
    </row>
    <row r="7" spans="1:39" ht="36.75" thickBot="1" x14ac:dyDescent="0.25">
      <c r="B7" s="662"/>
      <c r="C7" s="664"/>
      <c r="D7" s="666"/>
      <c r="E7" s="668"/>
      <c r="F7" s="682"/>
      <c r="G7" s="684"/>
      <c r="H7" s="686"/>
      <c r="I7" s="672"/>
      <c r="J7" s="660"/>
      <c r="K7" s="98">
        <v>-0.25</v>
      </c>
      <c r="L7" s="660"/>
      <c r="M7" s="99" t="s">
        <v>69</v>
      </c>
      <c r="N7" s="689"/>
      <c r="O7" s="100"/>
      <c r="P7" s="100"/>
      <c r="Q7" s="101"/>
      <c r="R7" s="102"/>
      <c r="S7" s="103"/>
      <c r="T7" s="104"/>
      <c r="U7" s="105"/>
      <c r="V7" s="672"/>
      <c r="W7" s="672"/>
    </row>
    <row r="8" spans="1:39" ht="15.75" thickBot="1" x14ac:dyDescent="0.3">
      <c r="B8" s="673" t="s">
        <v>88</v>
      </c>
      <c r="C8" s="674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689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689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654"/>
      <c r="C10" s="655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689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675" t="s">
        <v>86</v>
      </c>
      <c r="C11" s="676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689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677"/>
      <c r="C12" s="678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689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679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178"/>
      <c r="N13" s="690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669" t="s">
        <v>102</v>
      </c>
      <c r="C14" s="670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140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140625" style="61" customWidth="1"/>
    <col min="15" max="15" width="9.140625" style="400" customWidth="1"/>
    <col min="16" max="16" width="9.7109375" style="400" customWidth="1"/>
    <col min="17" max="17" width="9.140625" style="400" customWidth="1"/>
    <col min="18" max="18" width="9.42578125" style="400" customWidth="1"/>
    <col min="19" max="19" width="16" style="400" customWidth="1"/>
    <col min="20" max="20" width="9.140625" style="61"/>
    <col min="21" max="21" width="11.7109375" style="61" customWidth="1"/>
    <col min="22" max="22" width="10.140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140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620" t="s">
        <v>62</v>
      </c>
      <c r="C4" s="621"/>
      <c r="D4" s="711" t="s">
        <v>155</v>
      </c>
      <c r="E4" s="713" t="s">
        <v>156</v>
      </c>
      <c r="F4" s="715" t="s">
        <v>154</v>
      </c>
      <c r="G4" s="716"/>
      <c r="H4" s="639" t="s">
        <v>157</v>
      </c>
      <c r="I4" s="640"/>
      <c r="J4" s="717" t="s">
        <v>153</v>
      </c>
      <c r="K4" s="718"/>
      <c r="L4" s="396"/>
      <c r="M4" s="641" t="s">
        <v>158</v>
      </c>
      <c r="N4" s="642"/>
      <c r="O4" s="642"/>
      <c r="P4" s="643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622"/>
      <c r="C5" s="623"/>
      <c r="D5" s="712"/>
      <c r="E5" s="714"/>
      <c r="F5" s="45" t="s">
        <v>84</v>
      </c>
      <c r="G5" s="355" t="s">
        <v>105</v>
      </c>
      <c r="H5" s="55" t="s">
        <v>84</v>
      </c>
      <c r="I5" s="452" t="s">
        <v>105</v>
      </c>
      <c r="J5" s="693"/>
      <c r="K5" s="694"/>
      <c r="L5" s="392"/>
      <c r="M5" s="440" t="s">
        <v>49</v>
      </c>
      <c r="N5" s="428" t="s">
        <v>50</v>
      </c>
      <c r="O5" s="646" t="s">
        <v>132</v>
      </c>
      <c r="P5" s="647"/>
      <c r="Q5" s="401"/>
      <c r="R5" s="401"/>
      <c r="S5" s="401"/>
    </row>
    <row r="6" spans="2:23" ht="15.75" hidden="1" customHeight="1" thickBot="1" x14ac:dyDescent="0.3">
      <c r="B6" s="699">
        <v>-0.39</v>
      </c>
      <c r="C6" s="701"/>
      <c r="D6" s="387"/>
      <c r="E6" s="467"/>
      <c r="F6" s="703"/>
      <c r="G6" s="705"/>
      <c r="H6" s="707"/>
      <c r="I6" s="709" t="s">
        <v>94</v>
      </c>
      <c r="J6" s="695"/>
      <c r="K6" s="696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00"/>
      <c r="C7" s="702"/>
      <c r="D7" s="454"/>
      <c r="E7" s="468"/>
      <c r="F7" s="704"/>
      <c r="G7" s="706"/>
      <c r="H7" s="708"/>
      <c r="I7" s="710"/>
      <c r="J7" s="697"/>
      <c r="K7" s="698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691" t="s">
        <v>88</v>
      </c>
      <c r="C8" s="692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618"/>
      <c r="C10" s="619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633"/>
      <c r="C11" s="634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635" t="s">
        <v>135</v>
      </c>
      <c r="C12" s="636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637"/>
      <c r="C13" s="638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627" t="s">
        <v>104</v>
      </c>
      <c r="C15" s="628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629" t="s">
        <v>129</v>
      </c>
      <c r="C18" s="630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2019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Doc. RNDr. Martin Kubala, Ph.D.</cp:lastModifiedBy>
  <cp:lastPrinted>2018-03-19T18:56:11Z</cp:lastPrinted>
  <dcterms:created xsi:type="dcterms:W3CDTF">2011-10-29T15:42:11Z</dcterms:created>
  <dcterms:modified xsi:type="dcterms:W3CDTF">2019-03-26T13:40:38Z</dcterms:modified>
</cp:coreProperties>
</file>