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KolegiumDekana\Rozpocet2019\AS\"/>
    </mc:Choice>
  </mc:AlternateContent>
  <bookViews>
    <workbookView xWindow="0" yWindow="0" windowWidth="28800" windowHeight="12000" firstSheet="2" activeTab="8"/>
  </bookViews>
  <sheets>
    <sheet name="NEW" sheetId="2" state="hidden" r:id="rId1"/>
    <sheet name="NEW (2)" sheetId="3" state="hidden" r:id="rId2"/>
    <sheet name="celkový plán 2019" sheetId="4" r:id="rId3"/>
    <sheet name="Komentář ON" sheetId="23" r:id="rId4"/>
    <sheet name="Komentář ostatní N" sheetId="32" r:id="rId5"/>
    <sheet name="3900" sheetId="5" r:id="rId6"/>
    <sheet name="3901" sheetId="13" r:id="rId7"/>
    <sheet name="3903" sheetId="8" r:id="rId8"/>
    <sheet name="3904" sheetId="7" r:id="rId9"/>
    <sheet name="3905" sheetId="29" r:id="rId10"/>
    <sheet name="3906" sheetId="30" r:id="rId11"/>
    <sheet name="3907" sheetId="9" r:id="rId12"/>
    <sheet name="3908" sheetId="10" r:id="rId13"/>
    <sheet name="3911 " sheetId="24" r:id="rId14"/>
    <sheet name="3912" sheetId="26" r:id="rId15"/>
    <sheet name="3913" sheetId="33" r:id="rId16"/>
    <sheet name="3915" sheetId="12" r:id="rId17"/>
    <sheet name="3740" sheetId="31" r:id="rId18"/>
    <sheet name="3960" sheetId="11" r:id="rId19"/>
    <sheet name="3210" sheetId="28" r:id="rId20"/>
  </sheets>
  <externalReferences>
    <externalReference r:id="rId21"/>
    <externalReference r:id="rId22"/>
    <externalReference r:id="rId23"/>
    <externalReference r:id="rId24"/>
  </externalReferences>
  <definedNames>
    <definedName name="_xlnm.Print_Area" localSheetId="14">'3912'!$A$1:$E$46</definedName>
    <definedName name="_xlnm.Print_Area" localSheetId="2">'celkový plán 2019'!$B$1:$L$30</definedName>
    <definedName name="_xlnm.Print_Area" localSheetId="3">'Komentář ON'!$B$1:$F$31</definedName>
    <definedName name="_xlnm.Print_Area" localSheetId="4">'Komentář ostatní N'!$B$1:$R$23</definedName>
    <definedName name="_xlnm.Print_Area" localSheetId="1">'NEW (2)'!$B$1:$K$38</definedName>
  </definedNames>
  <calcPr calcId="162913"/>
</workbook>
</file>

<file path=xl/calcChain.xml><?xml version="1.0" encoding="utf-8"?>
<calcChain xmlns="http://schemas.openxmlformats.org/spreadsheetml/2006/main">
  <c r="H28" i="4" l="1"/>
  <c r="L27" i="4" l="1"/>
  <c r="P20" i="32" l="1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5" i="32"/>
  <c r="O15" i="32"/>
  <c r="O20" i="32" s="1"/>
  <c r="M20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5" i="32"/>
  <c r="L15" i="32"/>
  <c r="L20" i="32" s="1"/>
  <c r="I20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5" i="32"/>
  <c r="G20" i="32"/>
  <c r="N20" i="32"/>
  <c r="K20" i="32"/>
  <c r="H20" i="32"/>
  <c r="F15" i="32"/>
  <c r="E13" i="32"/>
  <c r="E20" i="32" s="1"/>
  <c r="D20" i="32"/>
  <c r="F19" i="32"/>
  <c r="F18" i="32"/>
  <c r="F17" i="32"/>
  <c r="F16" i="32"/>
  <c r="F14" i="32"/>
  <c r="F12" i="32"/>
  <c r="F11" i="32"/>
  <c r="F10" i="32"/>
  <c r="F9" i="32"/>
  <c r="F8" i="32"/>
  <c r="F7" i="32"/>
  <c r="F6" i="32"/>
  <c r="F5" i="32"/>
  <c r="F13" i="32" l="1"/>
  <c r="F20" i="32" s="1"/>
  <c r="F6" i="23" l="1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5" i="23"/>
  <c r="F20" i="4"/>
  <c r="G20" i="4"/>
  <c r="H20" i="4"/>
  <c r="I20" i="4"/>
  <c r="J20" i="4"/>
  <c r="K20" i="4"/>
  <c r="E20" i="4"/>
  <c r="L17" i="4"/>
  <c r="M17" i="4"/>
  <c r="L14" i="4"/>
  <c r="M14" i="4" s="1"/>
  <c r="L12" i="4"/>
  <c r="M12" i="4" s="1"/>
  <c r="L5" i="4"/>
  <c r="M5" i="4" s="1"/>
  <c r="D46" i="31"/>
  <c r="C46" i="31"/>
  <c r="D44" i="31"/>
  <c r="C44" i="31"/>
  <c r="B44" i="31"/>
  <c r="B46" i="31" s="1"/>
  <c r="B42" i="26" l="1"/>
  <c r="D37" i="26"/>
  <c r="D42" i="26" s="1"/>
  <c r="D33" i="26"/>
  <c r="C33" i="26"/>
  <c r="B33" i="26"/>
  <c r="D30" i="26"/>
  <c r="C30" i="26"/>
  <c r="B30" i="26"/>
  <c r="D25" i="26"/>
  <c r="C25" i="26"/>
  <c r="C45" i="26" s="1"/>
  <c r="B25" i="26"/>
  <c r="D21" i="26"/>
  <c r="C21" i="26"/>
  <c r="B21" i="26"/>
  <c r="D13" i="26"/>
  <c r="B13" i="26"/>
  <c r="B45" i="26" s="1"/>
  <c r="D45" i="26" l="1"/>
  <c r="D42" i="30" l="1"/>
  <c r="B42" i="30"/>
  <c r="D30" i="30"/>
  <c r="D44" i="30" s="1"/>
  <c r="C30" i="30"/>
  <c r="B30" i="30"/>
  <c r="D25" i="30"/>
  <c r="C25" i="30"/>
  <c r="C44" i="30" s="1"/>
  <c r="B25" i="30"/>
  <c r="D21" i="30"/>
  <c r="B21" i="30"/>
  <c r="D13" i="30"/>
  <c r="B13" i="30"/>
  <c r="B44" i="30" s="1"/>
  <c r="B48" i="5" l="1"/>
  <c r="C46" i="5"/>
  <c r="B46" i="5"/>
  <c r="B42" i="5"/>
  <c r="C30" i="5"/>
  <c r="B30" i="5"/>
  <c r="C25" i="5"/>
  <c r="B25" i="5"/>
  <c r="C21" i="5"/>
  <c r="C48" i="5" s="1"/>
  <c r="B21" i="5"/>
  <c r="D6" i="5"/>
  <c r="D13" i="5" s="1"/>
  <c r="D48" i="5" s="1"/>
  <c r="D42" i="8" l="1"/>
  <c r="D44" i="8" s="1"/>
  <c r="C42" i="8"/>
  <c r="B42" i="8"/>
  <c r="C33" i="8"/>
  <c r="B33" i="8"/>
  <c r="D30" i="8"/>
  <c r="C30" i="8"/>
  <c r="B30" i="8"/>
  <c r="D25" i="8"/>
  <c r="C25" i="8"/>
  <c r="B25" i="8"/>
  <c r="D21" i="8"/>
  <c r="C21" i="8"/>
  <c r="C44" i="8" s="1"/>
  <c r="B21" i="8"/>
  <c r="D13" i="8"/>
  <c r="B13" i="8"/>
  <c r="B44" i="8" s="1"/>
  <c r="L10" i="4" l="1"/>
  <c r="M10" i="4" s="1"/>
  <c r="L7" i="4"/>
  <c r="M7" i="4" s="1"/>
  <c r="L15" i="4" l="1"/>
  <c r="M15" i="4" s="1"/>
  <c r="D40" i="9" l="1"/>
  <c r="D42" i="9" s="1"/>
  <c r="B40" i="9"/>
  <c r="C39" i="9"/>
  <c r="C40" i="9" s="1"/>
  <c r="D28" i="9"/>
  <c r="C28" i="9"/>
  <c r="B28" i="9"/>
  <c r="D23" i="9"/>
  <c r="C23" i="9"/>
  <c r="B23" i="9"/>
  <c r="D19" i="9"/>
  <c r="C19" i="9"/>
  <c r="B19" i="9"/>
  <c r="D11" i="9"/>
  <c r="C11" i="9"/>
  <c r="B7" i="9"/>
  <c r="B11" i="9" s="1"/>
  <c r="C42" i="9" l="1"/>
  <c r="B42" i="9"/>
  <c r="L13" i="4" l="1"/>
  <c r="M13" i="4" s="1"/>
  <c r="L9" i="4" l="1"/>
  <c r="M9" i="4" s="1"/>
  <c r="L6" i="4" l="1"/>
  <c r="D42" i="13"/>
  <c r="C42" i="13"/>
  <c r="B42" i="13"/>
  <c r="D30" i="13"/>
  <c r="C30" i="13"/>
  <c r="B30" i="13"/>
  <c r="D25" i="13"/>
  <c r="C25" i="13"/>
  <c r="B25" i="13"/>
  <c r="D21" i="13"/>
  <c r="C21" i="13"/>
  <c r="B21" i="13"/>
  <c r="D17" i="13"/>
  <c r="D13" i="13"/>
  <c r="D44" i="13" s="1"/>
  <c r="C13" i="13"/>
  <c r="C44" i="13" s="1"/>
  <c r="B13" i="13"/>
  <c r="B44" i="13" s="1"/>
  <c r="M6" i="4" l="1"/>
  <c r="L11" i="4"/>
  <c r="M11" i="4" s="1"/>
  <c r="L18" i="4" l="1"/>
  <c r="M18" i="4" s="1"/>
  <c r="D42" i="11"/>
  <c r="C42" i="11"/>
  <c r="B42" i="11"/>
  <c r="D30" i="11"/>
  <c r="D25" i="11"/>
  <c r="C25" i="11"/>
  <c r="B25" i="11"/>
  <c r="D21" i="11"/>
  <c r="C21" i="11"/>
  <c r="D13" i="11"/>
  <c r="D44" i="11" s="1"/>
  <c r="C13" i="11"/>
  <c r="C44" i="11" s="1"/>
  <c r="B13" i="11"/>
  <c r="B44" i="11" s="1"/>
  <c r="L16" i="4" l="1"/>
  <c r="M16" i="4" s="1"/>
  <c r="L8" i="4" l="1"/>
  <c r="M8" i="4"/>
  <c r="D20" i="23"/>
  <c r="E20" i="23"/>
  <c r="L20" i="4" l="1"/>
  <c r="L19" i="4"/>
  <c r="M19" i="4" s="1"/>
  <c r="M20" i="4" s="1"/>
  <c r="H25" i="4" l="1"/>
  <c r="C44" i="28"/>
  <c r="D40" i="28"/>
  <c r="D37" i="28"/>
  <c r="C21" i="28"/>
  <c r="B21" i="28"/>
  <c r="D19" i="28"/>
  <c r="D21" i="28" s="1"/>
  <c r="D44" i="28" s="1"/>
  <c r="D13" i="28"/>
  <c r="C13" i="28"/>
  <c r="B13" i="28"/>
  <c r="B44" i="28" s="1"/>
  <c r="P20" i="4" l="1"/>
  <c r="M21" i="4" s="1"/>
  <c r="T21" i="32" l="1"/>
  <c r="F20" i="23" l="1"/>
  <c r="C28" i="23"/>
  <c r="K7" i="3" l="1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6" i="3"/>
  <c r="C28" i="4"/>
  <c r="H26" i="4" s="1"/>
  <c r="H29" i="4" s="1"/>
  <c r="F29" i="3" l="1"/>
  <c r="G29" i="3"/>
  <c r="H29" i="3"/>
  <c r="I29" i="3"/>
  <c r="J29" i="3"/>
  <c r="K34" i="3" l="1"/>
  <c r="K36" i="3" s="1"/>
  <c r="J36" i="3" l="1"/>
  <c r="G36" i="3" l="1"/>
  <c r="D36" i="3"/>
  <c r="E29" i="3"/>
  <c r="D29" i="3"/>
  <c r="K29" i="3" l="1"/>
  <c r="J29" i="2"/>
  <c r="J32" i="2" l="1"/>
  <c r="K17" i="2"/>
  <c r="K15" i="2"/>
  <c r="K14" i="2"/>
  <c r="K21" i="2"/>
  <c r="D32" i="2" l="1"/>
  <c r="K6" i="2"/>
  <c r="K7" i="2"/>
  <c r="K8" i="2"/>
  <c r="K9" i="2"/>
  <c r="K11" i="2"/>
  <c r="K12" i="2"/>
  <c r="K13" i="2"/>
  <c r="K16" i="2"/>
  <c r="K18" i="2"/>
  <c r="K19" i="2"/>
  <c r="K20" i="2"/>
  <c r="K22" i="2"/>
  <c r="K23" i="2"/>
  <c r="K5" i="2"/>
  <c r="H25" i="2"/>
  <c r="D25" i="2"/>
  <c r="K10" i="2"/>
  <c r="C23" i="2"/>
  <c r="C22" i="2"/>
  <c r="C20" i="2"/>
  <c r="C19" i="2"/>
  <c r="C18" i="2"/>
  <c r="C16" i="2"/>
  <c r="C13" i="2"/>
  <c r="C12" i="2"/>
  <c r="C11" i="2"/>
  <c r="C10" i="2"/>
  <c r="C9" i="2"/>
  <c r="C8" i="2"/>
  <c r="C7" i="2"/>
  <c r="C6" i="2"/>
  <c r="C5" i="2"/>
  <c r="J25" i="2"/>
  <c r="I25" i="2"/>
  <c r="G25" i="2"/>
  <c r="E25" i="2" l="1"/>
  <c r="F25" i="2" l="1"/>
  <c r="K25" i="2" s="1"/>
  <c r="G32" i="2" l="1"/>
</calcChain>
</file>

<file path=xl/comments1.xml><?xml version="1.0" encoding="utf-8"?>
<comments xmlns="http://schemas.openxmlformats.org/spreadsheetml/2006/main">
  <authors>
    <author>Ing. Lenka Káňová</author>
  </authors>
  <commentList>
    <comment ref="A3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SB Envelopa - O. Kolář
Původně 3911, 3913, 3940 a energie 3921
</t>
        </r>
      </text>
    </comment>
  </commentList>
</comments>
</file>

<file path=xl/comments2.xml><?xml version="1.0" encoding="utf-8"?>
<comments xmlns="http://schemas.openxmlformats.org/spreadsheetml/2006/main">
  <authors>
    <author>Ing. Lenka Káňová</author>
  </authors>
  <commentList>
    <comment ref="A2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SB Holice - L. Huslar
Původně 3912 a energie 3922
</t>
        </r>
      </text>
    </comment>
  </commentList>
</comments>
</file>

<file path=xl/comments3.xml><?xml version="1.0" encoding="utf-8"?>
<comments xmlns="http://schemas.openxmlformats.org/spreadsheetml/2006/main">
  <authors>
    <author>Ing. Lenka Káňová</author>
  </authors>
  <commentList>
    <comment ref="A2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SB provoz - V. Holišová
Původně 3914, 3916, 3917, 3918, 3919, 3941 a 3923
</t>
        </r>
      </text>
    </comment>
  </commentList>
</comments>
</file>

<file path=xl/sharedStrings.xml><?xml version="1.0" encoding="utf-8"?>
<sst xmlns="http://schemas.openxmlformats.org/spreadsheetml/2006/main" count="870" uniqueCount="225">
  <si>
    <t>Osobní náklady (včetně odvodů)</t>
  </si>
  <si>
    <t>Materiál</t>
  </si>
  <si>
    <t>Cestovné</t>
  </si>
  <si>
    <t>Energie</t>
  </si>
  <si>
    <t>Opravy a udržování</t>
  </si>
  <si>
    <t>Ostatní služby</t>
  </si>
  <si>
    <t>Sekretariát, řízení a provoz fakulty</t>
  </si>
  <si>
    <t>Ceny děkana</t>
  </si>
  <si>
    <t>Fondy proděkanů a členové RVŠ</t>
  </si>
  <si>
    <t>Motivační odměny</t>
  </si>
  <si>
    <t>CELKEM</t>
  </si>
  <si>
    <t>Celkem</t>
  </si>
  <si>
    <t>Náklady celkem</t>
  </si>
  <si>
    <t>Odpisy</t>
  </si>
  <si>
    <t>Ekonomické oddělení</t>
  </si>
  <si>
    <t>Personální a mzdové oddělení</t>
  </si>
  <si>
    <t>Oddělení VaV</t>
  </si>
  <si>
    <t>Oddělení projektové podpory</t>
  </si>
  <si>
    <t>Oddělení vnějších a vnitřních vztahů</t>
  </si>
  <si>
    <t>Studijní oddělení</t>
  </si>
  <si>
    <t>Oddělení technické podpory</t>
  </si>
  <si>
    <t>Správa budov Envelopa - 3911 (vč. 3913, 3914 a 3940)</t>
  </si>
  <si>
    <t>Botanická zahrada</t>
  </si>
  <si>
    <t>Školicí středisko Karlov</t>
  </si>
  <si>
    <t>Správa zeleně</t>
  </si>
  <si>
    <t>Kabinet  pedagogické přípravy</t>
  </si>
  <si>
    <t>Kabinet cizích jazyků</t>
  </si>
  <si>
    <t xml:space="preserve">Střediska </t>
  </si>
  <si>
    <t>Podíl na příspěvku</t>
  </si>
  <si>
    <t xml:space="preserve">Režie </t>
  </si>
  <si>
    <t>Investice</t>
  </si>
  <si>
    <t>Energie Envelopa</t>
  </si>
  <si>
    <t>Energie Holice</t>
  </si>
  <si>
    <t xml:space="preserve">Správa budov Holice - 3912 </t>
  </si>
  <si>
    <t>Energie Pevnost</t>
  </si>
  <si>
    <t>Centrum popularizace</t>
  </si>
  <si>
    <t>Hospodaření děkanátu za rok 2016 po oděleních  /11 a /30</t>
  </si>
  <si>
    <t>Náklady 2016</t>
  </si>
  <si>
    <t>Příjmy 2016</t>
  </si>
  <si>
    <t>Příloha 2.5</t>
  </si>
  <si>
    <t>Rezerva děkana 2016</t>
  </si>
  <si>
    <t>Rezerva děkana</t>
  </si>
  <si>
    <t>Hospodaření děkanátu po odděleních 2016</t>
  </si>
  <si>
    <t>*</t>
  </si>
  <si>
    <t>Výměna provozních prostředků děkanátu za FRIM kateder dle jejich potřeb</t>
  </si>
  <si>
    <t>Rozdíl mezi příjmy a náklady byl převeden do FPP za účelem financování investičních akcí v dalších letech, vč. spolufinancování investičních projektů OP VVV. Částka 2 885 000,- dodatečně přidělená PřF z příspěvku MŠMT byla v souladu s usnesením AS PřF převedena do FPP na ponížení záporného zůstatku na středisku 3740 - CP - Dokončení projektu a první rok provozu.</t>
  </si>
  <si>
    <t>Příloha č. 3.5</t>
  </si>
  <si>
    <t xml:space="preserve">Plán hospodaření děkanátu na rok 2017 po odděleních </t>
  </si>
  <si>
    <t>Hospodaření děkanátu na rok 2017 po oděleních  /11 a /30</t>
  </si>
  <si>
    <t>Správa budov Envelopa - technický úsek</t>
  </si>
  <si>
    <t>Správa budov Envelopa - provozní úsek</t>
  </si>
  <si>
    <t>3911, 3913, 3940</t>
  </si>
  <si>
    <t>3916, 3914, 3941</t>
  </si>
  <si>
    <t xml:space="preserve">Správa budov Holice - technický úsek </t>
  </si>
  <si>
    <t>Správa budov Holice - provozní úsek</t>
  </si>
  <si>
    <t>Rezerva děkana 2017</t>
  </si>
  <si>
    <t>Náklady 2017</t>
  </si>
  <si>
    <t>Příjmy 2017</t>
  </si>
  <si>
    <t>Investice budou řešeny formou výměny provozních prostředků děkanátu za FRIM kateder, kapitalizací prostředků ze zdroje 11 u vhodných investičních akcí nebo převodem nevyčerpaných prostředků určených na investice do FPP a následně do FRIMu.</t>
  </si>
  <si>
    <t>Režie</t>
  </si>
  <si>
    <t>Podíl na příspěvku-1.část</t>
  </si>
  <si>
    <t>Podíl na příspěvku-2.část (odhad)</t>
  </si>
  <si>
    <t>Osobní náklady                   (včetně odvodů)</t>
  </si>
  <si>
    <t>Rezervy proděkanů a členové RVŠ</t>
  </si>
  <si>
    <t>Plán investic děkanátu je celkem 40,08 mil. Kč (vybavení a rozvoj), přičemž zdroje pro jeho krytí jsou ve výši 24,08 mil. z prostředků děkanátu (FRIM děkanátu 1,64 mil., FPP děkanátu 15,7 mil. a 6,74 mil. z rozpočtu 2017) a spoluúčast kateder ve výši cca 16 mil. Kč na doplnění chlazení.</t>
  </si>
  <si>
    <t>Spisová služba</t>
  </si>
  <si>
    <t>Skutečnost po přidělení RVO</t>
  </si>
  <si>
    <t>Čerpání děkanátu 2017 - pro senát 4.4.2018</t>
  </si>
  <si>
    <t>Plán</t>
  </si>
  <si>
    <t>Rezerva děkana 2018</t>
  </si>
  <si>
    <t>Středisko</t>
  </si>
  <si>
    <t>Osobní náklady (vč. odvodů)</t>
  </si>
  <si>
    <t>Celkem za děkanát</t>
  </si>
  <si>
    <t>počet osob/počet úvazků</t>
  </si>
  <si>
    <t>plán zdroj 11</t>
  </si>
  <si>
    <t>plán zdroj 30</t>
  </si>
  <si>
    <t>Plán celkem</t>
  </si>
  <si>
    <t>Srovnání Plán 2017</t>
  </si>
  <si>
    <t>Středisko:                                 3900</t>
  </si>
  <si>
    <t>Plán 2018</t>
  </si>
  <si>
    <t>Osobní náklady</t>
  </si>
  <si>
    <t>5 os/4,7 úv.</t>
  </si>
  <si>
    <t>Mzdy</t>
  </si>
  <si>
    <t>Odměny</t>
  </si>
  <si>
    <t>Zákonné odvody z mezd a odměn</t>
  </si>
  <si>
    <t>DPČ</t>
  </si>
  <si>
    <t>Zákonné odvody 36,42% z DPČ</t>
  </si>
  <si>
    <t>DPP</t>
  </si>
  <si>
    <t>Příspěvky na stravné (menza, stravenky)</t>
  </si>
  <si>
    <t>Profesní lékařské prohlídky</t>
  </si>
  <si>
    <t>Kapitola celkem</t>
  </si>
  <si>
    <t>Kancelářské potřeby</t>
  </si>
  <si>
    <t>Výpočetní technika</t>
  </si>
  <si>
    <t>DHM</t>
  </si>
  <si>
    <t>Jiný materiál</t>
  </si>
  <si>
    <t>Letenky, jízdenky, stravné (diety)</t>
  </si>
  <si>
    <t xml:space="preserve">Opravy a udržování </t>
  </si>
  <si>
    <t>budov,nábytku,výpoč.techniky …….</t>
  </si>
  <si>
    <t>Telefony</t>
  </si>
  <si>
    <t>Poštovné</t>
  </si>
  <si>
    <t>Ostraha</t>
  </si>
  <si>
    <t>Odvoz odpadu</t>
  </si>
  <si>
    <t>Školení</t>
  </si>
  <si>
    <t xml:space="preserve">Jiné služby </t>
  </si>
  <si>
    <t>Zákonné odvody 34,42% z DPČ</t>
  </si>
  <si>
    <t>atd.</t>
  </si>
  <si>
    <t>Elekřina</t>
  </si>
  <si>
    <t>Teplo</t>
  </si>
  <si>
    <t>Voda</t>
  </si>
  <si>
    <t>Služby</t>
  </si>
  <si>
    <t>Poznámky:</t>
  </si>
  <si>
    <t>odpisy</t>
  </si>
  <si>
    <t>Rozdíl</t>
  </si>
  <si>
    <t>Jiné služby</t>
  </si>
  <si>
    <t>9os/6,2 úv.</t>
  </si>
  <si>
    <t>VÝNOS</t>
  </si>
  <si>
    <t>ROZDÍL</t>
  </si>
  <si>
    <t>Správa budov - provozní úsek</t>
  </si>
  <si>
    <t>Rezerva děkana 2019</t>
  </si>
  <si>
    <t>Srovnání Plán 2018</t>
  </si>
  <si>
    <t>Náklady 2019</t>
  </si>
  <si>
    <t>Příjmy 2019</t>
  </si>
  <si>
    <t>Plán hospodaření děkanátu na rok 2019 po odděleních v tis. Kč (zdroje 11 a 30)</t>
  </si>
  <si>
    <t>3911, 3913, 3940, 3921</t>
  </si>
  <si>
    <t>3912, 3922</t>
  </si>
  <si>
    <t>3914, 3916, 3917, 3918, 3919, 3941,3923</t>
  </si>
  <si>
    <t>Zdůvodnění navýšení ON</t>
  </si>
  <si>
    <t xml:space="preserve">Důvodem vzrůstu mezd je ukončení projektu, ve kterém jsou daní pracovníci zapojeni, a návrat na plný úvazek pod KCJ. </t>
  </si>
  <si>
    <t>Rozpočet služeb plánujeme využít na návrh a zpracování reklamních materiálů KCJ.</t>
  </si>
  <si>
    <t>Středisko: 3210</t>
  </si>
  <si>
    <t>Skutečnost 2018</t>
  </si>
  <si>
    <t>Plán 2019</t>
  </si>
  <si>
    <t>Středisko: 3904</t>
  </si>
  <si>
    <t>Náhrady za dovolenou, nemoc</t>
  </si>
  <si>
    <t>Tonery (byly zásoby, nebylo třeba nakoupit)</t>
  </si>
  <si>
    <t>rezerva pro případ poruchy tiskárny nebo jiného DHM střediska</t>
  </si>
  <si>
    <t>Razítka plus speciální papíry - VR</t>
  </si>
  <si>
    <t>SW</t>
  </si>
  <si>
    <t>Program pro CES</t>
  </si>
  <si>
    <t>Smlouvy o dílo</t>
  </si>
  <si>
    <t>Nově zavedeno pro zahr. pracovníky jako náhrada DPP (posudky)</t>
  </si>
  <si>
    <t>Zdůvodnění navýšení ostatní N</t>
  </si>
  <si>
    <t>Správa budov Envelopa</t>
  </si>
  <si>
    <t>Správa budov Holice</t>
  </si>
  <si>
    <t>Srovnání Plán ON 2018</t>
  </si>
  <si>
    <t>Středisko: 3915</t>
  </si>
  <si>
    <t>Jiný materiál (benzín, ochranné pomůcky)</t>
  </si>
  <si>
    <t>atd. (+ vizuál UP, poplatky Unie BZ, grafika)</t>
  </si>
  <si>
    <t>navýšení tarifu - VMP, zvýšení počtu dohod pro učitele na praxích</t>
  </si>
  <si>
    <t>Středisko: 3960</t>
  </si>
  <si>
    <t>Plán nákladů středisek děkanátu 2019 v tis. Kč (zdroje 11+30)</t>
  </si>
  <si>
    <t>Plán nákladů středisek děkanátu 2019  v tis. Kč (zdroje 11+30)</t>
  </si>
  <si>
    <t>Středisko: 3907</t>
  </si>
  <si>
    <t>Skut. 2018</t>
  </si>
  <si>
    <t>Paní Słowiková (zahraniční vztahy) byla přiřazena k studijnímu oddělení.</t>
  </si>
  <si>
    <t>Pan Scholler - nový pracovník pro akreditace.</t>
  </si>
  <si>
    <t>V souvislosti s dvěma novými zaměstnanci pak nevyhnutelně vznikají další náklady na nákup výpočetní techniky (dva nové počítače i s monitory, tiskárna), plus drobné položky kancelářského materiálu.</t>
  </si>
  <si>
    <t>V roce 2018 byl plánován a zadán nákup počítače (obnova VT), zboží a fakturace proběhla až v lednu 2019.</t>
  </si>
  <si>
    <t>V roce 2019 je v plánu nákup 1 ks počítače.</t>
  </si>
  <si>
    <t>K navýšení mezd dochází v důsledku změny mzdových zařazení a nárůstu ekonomické náročnosti účetních operací.</t>
  </si>
  <si>
    <t>Středisko: 3901</t>
  </si>
  <si>
    <t>Srovnání Plán Materiál 2018</t>
  </si>
  <si>
    <t>Srovnání Plán Cestovné 2018</t>
  </si>
  <si>
    <t>Srovnání Plán Opravy a udržování 2018</t>
  </si>
  <si>
    <t>Srovnání Plán Ostatní služby 2018</t>
  </si>
  <si>
    <t>Středisko: 3905</t>
  </si>
  <si>
    <t>3911; 3913, 3940 3921/11,30</t>
  </si>
  <si>
    <t>3911/11;30</t>
  </si>
  <si>
    <t>3911/11,30</t>
  </si>
  <si>
    <t>1)</t>
  </si>
  <si>
    <t>2)</t>
  </si>
  <si>
    <t>2), 3)</t>
  </si>
  <si>
    <t>2), 4)</t>
  </si>
  <si>
    <t>0)</t>
  </si>
  <si>
    <t xml:space="preserve">0) Zrušení NS391 (energie), přesun finančních prostředků na NS3911. Energie pro r. 2019 je uvažováno navýšení nákladů o 745 tis. Kč z důvodu změny výpočtu rozpočítávání energií, kdy z NS3911 bude hrazena srážková voda, o tyto náklady bude poníženo vyúčtování na jednotlivá NS. </t>
  </si>
  <si>
    <t>3) V položce Opravy a udržování je uvažováno s výměnou elektronických zámků vstpů na jednotlivé katedry (425 tis. Kč s DPH) - vysoké opotřebení častým užívání, Oprava dveří do studovny - používání došlo k jejich opotřebení (180 tis. Kč s DPH), výměna svítidel na objektu SLO v počtu 122ks, 1.NP - 4.NP (80 tis. Kč s DPH) z důvodu poruchovosti svítidel a systém parkování - detekční systém stání v podzemních garážích (85 tis. Kč s DPH)</t>
  </si>
  <si>
    <t>1) Navýšení osobních nákladů je způsobeno navýšením mzdy zaměstnance z důvodu změny pracovního poměru z doby určité na neurčitou</t>
  </si>
  <si>
    <t>2) Navýšení nákladů u položek Matriál, Opravy a udržování, Ostatní služby je způsobeno uvažováním plné výše DPH (21%). V r. 2018 bylo uvažováno s kráceným DPH.</t>
  </si>
  <si>
    <t>4) V položce služby je zahrnuta obnova interiérových polepů na bloku C1, C2 (300 tis. Kč s DPH), pokračování z r. 2018</t>
  </si>
  <si>
    <t>Středisko: 3911</t>
  </si>
  <si>
    <t>Středisko: 3912</t>
  </si>
  <si>
    <t>navíc nutné náhradní díly IT, vybavení budovy 52 switche, UPS</t>
  </si>
  <si>
    <t>Z toho zákl.vybavení budovy 52 - 354.000 Kč (stoly kanceláře 70.000 Kč, šatní skříňky* 37.000 Kč, dílenský nábytek* 165.000 Kč, odsavač pilin* 34.000 Kč, odsavač svařovacích výparů* 48.000 Kč) * nutné ke kolaudaci</t>
  </si>
  <si>
    <t>Nafta bez biosložky do dieselagregátů cca 65.000 Kč, akumulátory do centrální UPS cca 250.000 Kč (obměna 2.etapa)</t>
  </si>
  <si>
    <t xml:space="preserve">Navíc mimořádná oprava zkorodovaných  rozvodů ústředního topení, zvýšené náklady na udržování stávajících budov, malování dle plánu obnovy </t>
  </si>
  <si>
    <t>zahrnuty energie po zrušení střediska 3922</t>
  </si>
  <si>
    <t>včetně nájmu kontejneru vrátnice, přesun telefonní ústředny do datového centra, plánované revize</t>
  </si>
  <si>
    <t>Středisko: 3913</t>
  </si>
  <si>
    <t>sníženo</t>
  </si>
  <si>
    <t>Nárůst v kapitole osobní náklady pro rok 2019: promítnutí změny tarifů a stupňů od 01/19, navýšení úvazku a změny z DPP na HPP.</t>
  </si>
  <si>
    <t>Nárůst v kapitole materiál: Nákup OPP - 1x za 2 roky pro všechny zaměstnance SB, vybavení - budova 52 Holice, výpočetní technika - nákup pc + NTB + monitor.</t>
  </si>
  <si>
    <t>Nárůst v kapitole služby: nový ceník u České pošty - navýšení cen, po ukončení stavebních prací v Holici - potřeba venkovního mytí budov a oken, Envelopa - hloubkové čištění podlah.</t>
  </si>
  <si>
    <t>Středisko: 3903</t>
  </si>
  <si>
    <t>navýšení mezd z důvodu zvýšení počtu úvazků o 1,5</t>
  </si>
  <si>
    <t>Středisko: 3906</t>
  </si>
  <si>
    <t>Tady už byl 1 NB v tomto roce objednaný, já budu také potřebovat nový a další je ve spotřebě dalšího materiálu a tonerů (1 toner za 6.000)</t>
  </si>
  <si>
    <t>Po konzultaci prosím o odsouhlasení navýšení cestovného na 40.000 (včetně výjezdů na fakultní školy).</t>
  </si>
  <si>
    <t>Včetně interních nákladů na autodopravu - Road Show na fakultní školy</t>
  </si>
  <si>
    <t xml:space="preserve">Zde máme hodně položek právě v ostatních službách, při neustálém zdražování se mi navýšení o 11% nezdá až tak moc </t>
  </si>
  <si>
    <t>Ve skutečných N nejsou zahrnuty N na projekty Badatel a Internacionalizace</t>
  </si>
  <si>
    <t>Středisko: 3908</t>
  </si>
  <si>
    <t>Navýšení mzdových prostředků - převedení pracovníků OTP po ukončení projektů OP VVV pod středisko 3908.</t>
  </si>
  <si>
    <t>5)</t>
  </si>
  <si>
    <t>5) 9.500 tis. Kč - tj. celkové energie účtované na Envelopu. Z toho bylo 4.243 tis. Kč na celofakultní výdaje (SB+PP) a 5.257 tis. Kč účtováno katedrám.</t>
  </si>
  <si>
    <t>4.316 tis. Kč - tj. celkové energie účtované na Holici. Z toho bylo 1.699 tis. Kč na celofakultní výdaje (SB) a 2.617 tis. Kč účtováno katedrám.</t>
  </si>
  <si>
    <t xml:space="preserve">Plán nákladů středisek děkanátu v tis. Kč </t>
  </si>
  <si>
    <t>Středisko: 3740</t>
  </si>
  <si>
    <t>zdůvodnění nárůstu</t>
  </si>
  <si>
    <t>navýšení mzdových tarifů - VMP, navýšení počtu úvazku o 1,5</t>
  </si>
  <si>
    <t>navýšení mzdových tarifů - VMP, úprava mzdy vedoucí oddělení</t>
  </si>
  <si>
    <t>navýšení mzdových tarifů - VMP, navýšení počtu úvazků o 2 - zahraniční vztahy, akreditace.</t>
  </si>
  <si>
    <t>navýšení mzdových tarifů - VMP, po ukončení projektů financování mezd z vlastních zdrojů</t>
  </si>
  <si>
    <t>navýšení mzdových tarifů - VMP</t>
  </si>
  <si>
    <t>navýšení mzdových tarifů - VMP, navýšení úvazku a změny pracovně-právních vztahů z DPP na HPP</t>
  </si>
  <si>
    <t>navýšení mzdových tarifů - VMP, po ukončení projektu financování mezd z vlastních zdrojů</t>
  </si>
  <si>
    <t xml:space="preserve">energie pro Karlov - viz 3911 </t>
  </si>
  <si>
    <t>Opravy a udržování - většinově se jedná o N SB (elektronické zámky, oprava dveří, výměna svítidel apod.)</t>
  </si>
  <si>
    <t>Energie - začleněny pod pracoviště SB (3911 Envelopa + ostatní; 3912 - Holice).</t>
  </si>
  <si>
    <t>Do N SB (3911 a 3912) začleněny rovněž N, které byly dříve rozpočítávány na střediska (platba za dešťovou vodu).</t>
  </si>
  <si>
    <t>Komentář k navýšení: Celkem se v všech kapitolách mimo osobní N navýšil plán 2019 oproti plánu 2018 o 1.327 tis. Kč (870 tis. Kč - materiál, cestovné, opravy, ostatní služby; 290 tis. Kč energie a 167 tis. Kč odpisy). Podrobněji jsou potřeby  popsány v jednotlivých listech oddělení, níže je uvedeno celkové zdůvodnění jen u podstatných kapitol.</t>
  </si>
  <si>
    <t>Juniorské granty</t>
  </si>
  <si>
    <t>Materiál - většinou se jedná o pořízení VT pro nové zaměstnance nebo obměna dosluhujících zařízení; u oddělení SB a OTP se jedná většinou o navýšení ve vztahu k nábytkovému a dílenskému vybavení nových prostor pro SB a OTP v rekonstruované budově v Holici;  další informace na jednotlivých listech podle oddělení.</t>
  </si>
  <si>
    <t>* Investice budou řešeny kapitalizací provozních prostředků a čerpáním FRIM a FPP fakulty.</t>
  </si>
  <si>
    <t>navýšení mzdových tarifů - VMP, navýšení příplatků za vedení</t>
  </si>
  <si>
    <t>Ostatní služby - většinově se jedná o N SB (polepy na budově 17. listopadu, nájem kontejneru pro dočasnou vrátnici, přesun telefonní ústředny do datového centra, revize).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</si>
</sst>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0.00_ ;\-0.00\ 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color rgb="FF1F497D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6337778862885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5" fillId="0" borderId="0"/>
    <xf numFmtId="0" fontId="5" fillId="0" borderId="0"/>
    <xf numFmtId="0" fontId="1" fillId="0" borderId="0"/>
    <xf numFmtId="43" fontId="1" fillId="0" borderId="0" applyFont="0" applyFill="0" applyBorder="0" applyAlignment="0" applyProtection="0"/>
  </cellStyleXfs>
  <cellXfs count="759">
    <xf numFmtId="0" fontId="0" fillId="0" borderId="0" xfId="0"/>
    <xf numFmtId="0" fontId="0" fillId="0" borderId="0" xfId="0" applyAlignment="1"/>
    <xf numFmtId="164" fontId="0" fillId="0" borderId="0" xfId="0" applyNumberFormat="1" applyFill="1"/>
    <xf numFmtId="164" fontId="0" fillId="0" borderId="0" xfId="0" applyNumberFormat="1"/>
    <xf numFmtId="0" fontId="0" fillId="0" borderId="0" xfId="0" applyFill="1"/>
    <xf numFmtId="164" fontId="2" fillId="0" borderId="0" xfId="0" applyNumberFormat="1" applyFont="1"/>
    <xf numFmtId="0" fontId="2" fillId="0" borderId="0" xfId="0" applyFont="1"/>
    <xf numFmtId="164" fontId="2" fillId="0" borderId="0" xfId="0" applyNumberFormat="1" applyFont="1" applyFill="1"/>
    <xf numFmtId="0" fontId="2" fillId="3" borderId="6" xfId="0" applyFont="1" applyFill="1" applyBorder="1"/>
    <xf numFmtId="0" fontId="0" fillId="3" borderId="7" xfId="0" applyFill="1" applyBorder="1"/>
    <xf numFmtId="3" fontId="0" fillId="3" borderId="8" xfId="0" applyNumberFormat="1" applyFill="1" applyBorder="1"/>
    <xf numFmtId="3" fontId="0" fillId="0" borderId="0" xfId="0" applyNumberFormat="1" applyFill="1" applyBorder="1"/>
    <xf numFmtId="0" fontId="2" fillId="2" borderId="9" xfId="0" applyFont="1" applyFill="1" applyBorder="1"/>
    <xf numFmtId="0" fontId="2" fillId="2" borderId="8" xfId="0" applyFont="1" applyFill="1" applyBorder="1"/>
    <xf numFmtId="0" fontId="0" fillId="0" borderId="1" xfId="0" applyBorder="1"/>
    <xf numFmtId="0" fontId="4" fillId="0" borderId="0" xfId="0" applyFont="1" applyFill="1" applyBorder="1"/>
    <xf numFmtId="0" fontId="0" fillId="0" borderId="3" xfId="0" applyBorder="1"/>
    <xf numFmtId="0" fontId="2" fillId="2" borderId="3" xfId="0" applyFont="1" applyFill="1" applyBorder="1"/>
    <xf numFmtId="0" fontId="0" fillId="0" borderId="0" xfId="0" applyBorder="1"/>
    <xf numFmtId="0" fontId="2" fillId="0" borderId="6" xfId="0" applyFont="1" applyBorder="1"/>
    <xf numFmtId="0" fontId="2" fillId="0" borderId="7" xfId="0" applyFont="1" applyBorder="1"/>
    <xf numFmtId="0" fontId="2" fillId="2" borderId="6" xfId="0" applyFont="1" applyFill="1" applyBorder="1"/>
    <xf numFmtId="3" fontId="0" fillId="0" borderId="1" xfId="0" applyNumberFormat="1" applyFill="1" applyBorder="1"/>
    <xf numFmtId="3" fontId="0" fillId="0" borderId="2" xfId="0" applyNumberFormat="1" applyFill="1" applyBorder="1"/>
    <xf numFmtId="3" fontId="0" fillId="0" borderId="3" xfId="0" applyNumberFormat="1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3" fontId="2" fillId="0" borderId="0" xfId="0" applyNumberFormat="1" applyFont="1" applyFill="1" applyBorder="1"/>
    <xf numFmtId="0" fontId="0" fillId="0" borderId="0" xfId="0" applyFill="1" applyBorder="1" applyAlignment="1">
      <alignment horizontal="center" vertical="center"/>
    </xf>
    <xf numFmtId="3" fontId="6" fillId="0" borderId="0" xfId="0" applyNumberFormat="1" applyFont="1" applyFill="1" applyBorder="1"/>
    <xf numFmtId="0" fontId="2" fillId="0" borderId="0" xfId="0" applyFont="1" applyFill="1"/>
    <xf numFmtId="9" fontId="2" fillId="0" borderId="0" xfId="1" applyFont="1" applyFill="1"/>
    <xf numFmtId="0" fontId="2" fillId="2" borderId="1" xfId="0" applyFont="1" applyFill="1" applyBorder="1"/>
    <xf numFmtId="0" fontId="0" fillId="0" borderId="2" xfId="0" applyFill="1" applyBorder="1"/>
    <xf numFmtId="3" fontId="0" fillId="0" borderId="11" xfId="0" applyNumberFormat="1" applyFill="1" applyBorder="1"/>
    <xf numFmtId="3" fontId="0" fillId="0" borderId="13" xfId="0" applyNumberFormat="1" applyFill="1" applyBorder="1"/>
    <xf numFmtId="3" fontId="2" fillId="0" borderId="8" xfId="0" applyNumberFormat="1" applyFont="1" applyFill="1" applyBorder="1"/>
    <xf numFmtId="3" fontId="0" fillId="0" borderId="10" xfId="0" applyNumberFormat="1" applyFill="1" applyBorder="1"/>
    <xf numFmtId="3" fontId="0" fillId="0" borderId="4" xfId="0" applyNumberFormat="1" applyFill="1" applyBorder="1"/>
    <xf numFmtId="3" fontId="0" fillId="0" borderId="5" xfId="0" applyNumberFormat="1" applyFill="1" applyBorder="1"/>
    <xf numFmtId="3" fontId="0" fillId="0" borderId="12" xfId="0" applyNumberFormat="1" applyFill="1" applyBorder="1"/>
    <xf numFmtId="0" fontId="0" fillId="2" borderId="11" xfId="0" applyFill="1" applyBorder="1"/>
    <xf numFmtId="3" fontId="2" fillId="2" borderId="10" xfId="0" applyNumberFormat="1" applyFont="1" applyFill="1" applyBorder="1"/>
    <xf numFmtId="3" fontId="2" fillId="2" borderId="7" xfId="0" applyNumberFormat="1" applyFont="1" applyFill="1" applyBorder="1"/>
    <xf numFmtId="3" fontId="2" fillId="2" borderId="11" xfId="0" applyNumberFormat="1" applyFont="1" applyFill="1" applyBorder="1"/>
    <xf numFmtId="0" fontId="3" fillId="0" borderId="0" xfId="0" applyFont="1" applyAlignment="1">
      <alignment horizontal="center" vertical="center" wrapText="1"/>
    </xf>
    <xf numFmtId="164" fontId="2" fillId="2" borderId="3" xfId="0" applyNumberFormat="1" applyFont="1" applyFill="1" applyBorder="1"/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9" fontId="0" fillId="0" borderId="0" xfId="1" applyFont="1" applyFill="1"/>
    <xf numFmtId="3" fontId="0" fillId="0" borderId="0" xfId="0" applyNumberFormat="1"/>
    <xf numFmtId="3" fontId="7" fillId="2" borderId="10" xfId="0" applyNumberFormat="1" applyFont="1" applyFill="1" applyBorder="1"/>
    <xf numFmtId="3" fontId="6" fillId="0" borderId="2" xfId="0" applyNumberFormat="1" applyFont="1" applyFill="1" applyBorder="1"/>
    <xf numFmtId="0" fontId="8" fillId="0" borderId="0" xfId="0" applyFont="1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right" vertical="top"/>
    </xf>
    <xf numFmtId="3" fontId="7" fillId="2" borderId="11" xfId="0" applyNumberFormat="1" applyFont="1" applyFill="1" applyBorder="1"/>
    <xf numFmtId="0" fontId="0" fillId="0" borderId="0" xfId="0" applyFont="1" applyAlignment="1">
      <alignment horizontal="right" vertical="center"/>
    </xf>
    <xf numFmtId="3" fontId="2" fillId="0" borderId="0" xfId="0" applyNumberFormat="1" applyFont="1" applyBorder="1"/>
    <xf numFmtId="0" fontId="0" fillId="0" borderId="0" xfId="0" applyFill="1" applyBorder="1" applyAlignment="1">
      <alignment horizontal="right"/>
    </xf>
    <xf numFmtId="3" fontId="2" fillId="0" borderId="0" xfId="0" applyNumberFormat="1" applyFont="1"/>
    <xf numFmtId="0" fontId="8" fillId="2" borderId="0" xfId="0" applyFont="1" applyFill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3" fontId="6" fillId="0" borderId="12" xfId="0" applyNumberFormat="1" applyFont="1" applyFill="1" applyBorder="1"/>
    <xf numFmtId="0" fontId="8" fillId="0" borderId="0" xfId="0" applyFont="1" applyFill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/>
    <xf numFmtId="0" fontId="0" fillId="0" borderId="0" xfId="0" applyFont="1" applyFill="1" applyBorder="1"/>
    <xf numFmtId="3" fontId="6" fillId="0" borderId="17" xfId="0" applyNumberFormat="1" applyFont="1" applyFill="1" applyBorder="1"/>
    <xf numFmtId="0" fontId="9" fillId="0" borderId="0" xfId="0" applyFont="1"/>
    <xf numFmtId="0" fontId="7" fillId="3" borderId="7" xfId="0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/>
    </xf>
    <xf numFmtId="0" fontId="0" fillId="2" borderId="2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0" fillId="2" borderId="5" xfId="0" applyFill="1" applyBorder="1"/>
    <xf numFmtId="3" fontId="7" fillId="2" borderId="12" xfId="0" applyNumberFormat="1" applyFont="1" applyFill="1" applyBorder="1"/>
    <xf numFmtId="3" fontId="2" fillId="2" borderId="12" xfId="0" applyNumberFormat="1" applyFont="1" applyFill="1" applyBorder="1"/>
    <xf numFmtId="3" fontId="0" fillId="0" borderId="0" xfId="0" applyNumberFormat="1" applyFill="1"/>
    <xf numFmtId="0" fontId="7" fillId="4" borderId="7" xfId="0" applyFont="1" applyFill="1" applyBorder="1" applyAlignment="1">
      <alignment horizontal="center" vertical="center" wrapText="1"/>
    </xf>
    <xf numFmtId="49" fontId="0" fillId="0" borderId="17" xfId="0" applyNumberFormat="1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4" fillId="2" borderId="6" xfId="0" applyFont="1" applyFill="1" applyBorder="1"/>
    <xf numFmtId="0" fontId="14" fillId="0" borderId="8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left"/>
    </xf>
    <xf numFmtId="0" fontId="2" fillId="5" borderId="8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0" fillId="5" borderId="18" xfId="0" applyFill="1" applyBorder="1"/>
    <xf numFmtId="3" fontId="0" fillId="5" borderId="19" xfId="0" applyNumberFormat="1" applyFill="1" applyBorder="1"/>
    <xf numFmtId="3" fontId="0" fillId="5" borderId="20" xfId="0" applyNumberFormat="1" applyFill="1" applyBorder="1"/>
    <xf numFmtId="0" fontId="0" fillId="5" borderId="21" xfId="0" applyFill="1" applyBorder="1"/>
    <xf numFmtId="0" fontId="0" fillId="5" borderId="22" xfId="0" applyFill="1" applyBorder="1"/>
    <xf numFmtId="3" fontId="0" fillId="5" borderId="22" xfId="0" applyNumberFormat="1" applyFill="1" applyBorder="1"/>
    <xf numFmtId="3" fontId="0" fillId="5" borderId="23" xfId="0" applyNumberFormat="1" applyFill="1" applyBorder="1"/>
    <xf numFmtId="0" fontId="0" fillId="5" borderId="24" xfId="0" applyFill="1" applyBorder="1"/>
    <xf numFmtId="0" fontId="0" fillId="5" borderId="25" xfId="0" applyFill="1" applyBorder="1"/>
    <xf numFmtId="3" fontId="0" fillId="5" borderId="25" xfId="0" applyNumberFormat="1" applyFill="1" applyBorder="1"/>
    <xf numFmtId="4" fontId="0" fillId="0" borderId="0" xfId="0" applyNumberFormat="1"/>
    <xf numFmtId="0" fontId="2" fillId="5" borderId="6" xfId="0" applyFont="1" applyFill="1" applyBorder="1"/>
    <xf numFmtId="3" fontId="2" fillId="5" borderId="7" xfId="0" applyNumberFormat="1" applyFont="1" applyFill="1" applyBorder="1"/>
    <xf numFmtId="0" fontId="2" fillId="0" borderId="3" xfId="0" applyFont="1" applyBorder="1"/>
    <xf numFmtId="0" fontId="2" fillId="0" borderId="13" xfId="0" applyFont="1" applyBorder="1"/>
    <xf numFmtId="0" fontId="2" fillId="6" borderId="6" xfId="0" applyFont="1" applyFill="1" applyBorder="1" applyAlignment="1">
      <alignment horizontal="left"/>
    </xf>
    <xf numFmtId="3" fontId="2" fillId="6" borderId="8" xfId="0" applyNumberFormat="1" applyFont="1" applyFill="1" applyBorder="1" applyAlignment="1">
      <alignment horizontal="center"/>
    </xf>
    <xf numFmtId="0" fontId="0" fillId="6" borderId="18" xfId="0" applyFill="1" applyBorder="1"/>
    <xf numFmtId="3" fontId="0" fillId="6" borderId="19" xfId="0" applyNumberFormat="1" applyFill="1" applyBorder="1"/>
    <xf numFmtId="3" fontId="0" fillId="6" borderId="20" xfId="0" applyNumberFormat="1" applyFill="1" applyBorder="1"/>
    <xf numFmtId="0" fontId="0" fillId="6" borderId="21" xfId="0" applyFill="1" applyBorder="1"/>
    <xf numFmtId="3" fontId="0" fillId="6" borderId="22" xfId="0" applyNumberFormat="1" applyFill="1" applyBorder="1"/>
    <xf numFmtId="3" fontId="0" fillId="6" borderId="23" xfId="0" applyNumberFormat="1" applyFill="1" applyBorder="1"/>
    <xf numFmtId="0" fontId="0" fillId="6" borderId="24" xfId="0" applyFill="1" applyBorder="1"/>
    <xf numFmtId="3" fontId="0" fillId="6" borderId="25" xfId="0" applyNumberFormat="1" applyFill="1" applyBorder="1"/>
    <xf numFmtId="0" fontId="2" fillId="6" borderId="6" xfId="0" applyFont="1" applyFill="1" applyBorder="1"/>
    <xf numFmtId="3" fontId="2" fillId="6" borderId="8" xfId="0" applyNumberFormat="1" applyFont="1" applyFill="1" applyBorder="1"/>
    <xf numFmtId="3" fontId="2" fillId="0" borderId="13" xfId="0" applyNumberFormat="1" applyFont="1" applyBorder="1"/>
    <xf numFmtId="0" fontId="2" fillId="7" borderId="6" xfId="0" applyFont="1" applyFill="1" applyBorder="1" applyAlignment="1">
      <alignment horizontal="left"/>
    </xf>
    <xf numFmtId="3" fontId="2" fillId="7" borderId="8" xfId="0" applyNumberFormat="1" applyFont="1" applyFill="1" applyBorder="1" applyAlignment="1">
      <alignment horizontal="center"/>
    </xf>
    <xf numFmtId="0" fontId="0" fillId="7" borderId="3" xfId="0" applyFill="1" applyBorder="1"/>
    <xf numFmtId="3" fontId="0" fillId="7" borderId="13" xfId="0" applyNumberFormat="1" applyFill="1" applyBorder="1"/>
    <xf numFmtId="3" fontId="0" fillId="7" borderId="11" xfId="0" applyNumberFormat="1" applyFill="1" applyBorder="1"/>
    <xf numFmtId="0" fontId="2" fillId="7" borderId="6" xfId="0" applyFont="1" applyFill="1" applyBorder="1"/>
    <xf numFmtId="3" fontId="2" fillId="7" borderId="8" xfId="0" applyNumberFormat="1" applyFont="1" applyFill="1" applyBorder="1"/>
    <xf numFmtId="0" fontId="2" fillId="8" borderId="6" xfId="0" applyFont="1" applyFill="1" applyBorder="1" applyAlignment="1">
      <alignment horizontal="left"/>
    </xf>
    <xf numFmtId="3" fontId="2" fillId="8" borderId="8" xfId="0" applyNumberFormat="1" applyFont="1" applyFill="1" applyBorder="1" applyAlignment="1">
      <alignment horizontal="left"/>
    </xf>
    <xf numFmtId="0" fontId="0" fillId="8" borderId="3" xfId="0" applyFill="1" applyBorder="1"/>
    <xf numFmtId="3" fontId="0" fillId="8" borderId="13" xfId="0" applyNumberFormat="1" applyFill="1" applyBorder="1"/>
    <xf numFmtId="3" fontId="0" fillId="8" borderId="11" xfId="0" applyNumberFormat="1" applyFill="1" applyBorder="1"/>
    <xf numFmtId="0" fontId="2" fillId="8" borderId="6" xfId="0" applyFont="1" applyFill="1" applyBorder="1"/>
    <xf numFmtId="3" fontId="2" fillId="8" borderId="8" xfId="0" applyNumberFormat="1" applyFont="1" applyFill="1" applyBorder="1"/>
    <xf numFmtId="0" fontId="2" fillId="9" borderId="6" xfId="0" applyFont="1" applyFill="1" applyBorder="1" applyAlignment="1">
      <alignment horizontal="left"/>
    </xf>
    <xf numFmtId="3" fontId="2" fillId="9" borderId="8" xfId="0" applyNumberFormat="1" applyFont="1" applyFill="1" applyBorder="1" applyAlignment="1">
      <alignment horizontal="left"/>
    </xf>
    <xf numFmtId="3" fontId="2" fillId="9" borderId="8" xfId="0" applyNumberFormat="1" applyFont="1" applyFill="1" applyBorder="1" applyAlignment="1">
      <alignment horizontal="right"/>
    </xf>
    <xf numFmtId="0" fontId="2" fillId="9" borderId="27" xfId="0" applyFont="1" applyFill="1" applyBorder="1"/>
    <xf numFmtId="3" fontId="2" fillId="9" borderId="15" xfId="0" applyNumberFormat="1" applyFont="1" applyFill="1" applyBorder="1"/>
    <xf numFmtId="0" fontId="2" fillId="10" borderId="6" xfId="0" applyFont="1" applyFill="1" applyBorder="1" applyAlignment="1">
      <alignment horizontal="left"/>
    </xf>
    <xf numFmtId="3" fontId="2" fillId="10" borderId="8" xfId="0" applyNumberFormat="1" applyFont="1" applyFill="1" applyBorder="1" applyAlignment="1">
      <alignment horizontal="left"/>
    </xf>
    <xf numFmtId="0" fontId="0" fillId="10" borderId="18" xfId="0" applyFill="1" applyBorder="1"/>
    <xf numFmtId="3" fontId="0" fillId="10" borderId="19" xfId="0" applyNumberFormat="1" applyFill="1" applyBorder="1"/>
    <xf numFmtId="3" fontId="0" fillId="10" borderId="20" xfId="0" applyNumberFormat="1" applyFill="1" applyBorder="1"/>
    <xf numFmtId="0" fontId="0" fillId="10" borderId="21" xfId="0" applyFill="1" applyBorder="1"/>
    <xf numFmtId="3" fontId="0" fillId="10" borderId="22" xfId="0" applyNumberFormat="1" applyFill="1" applyBorder="1"/>
    <xf numFmtId="3" fontId="0" fillId="10" borderId="23" xfId="0" applyNumberFormat="1" applyFill="1" applyBorder="1"/>
    <xf numFmtId="0" fontId="0" fillId="0" borderId="9" xfId="0" applyBorder="1"/>
    <xf numFmtId="0" fontId="14" fillId="9" borderId="6" xfId="0" applyFont="1" applyFill="1" applyBorder="1"/>
    <xf numFmtId="3" fontId="14" fillId="9" borderId="8" xfId="0" applyNumberFormat="1" applyFont="1" applyFill="1" applyBorder="1"/>
    <xf numFmtId="3" fontId="14" fillId="9" borderId="7" xfId="0" applyNumberFormat="1" applyFont="1" applyFill="1" applyBorder="1"/>
    <xf numFmtId="0" fontId="0" fillId="0" borderId="0" xfId="0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3" fontId="0" fillId="6" borderId="26" xfId="0" applyNumberFormat="1" applyFill="1" applyBorder="1"/>
    <xf numFmtId="3" fontId="0" fillId="7" borderId="7" xfId="0" applyNumberFormat="1" applyFill="1" applyBorder="1"/>
    <xf numFmtId="3" fontId="0" fillId="8" borderId="7" xfId="0" applyNumberFormat="1" applyFill="1" applyBorder="1"/>
    <xf numFmtId="0" fontId="0" fillId="10" borderId="24" xfId="0" applyFill="1" applyBorder="1"/>
    <xf numFmtId="3" fontId="0" fillId="10" borderId="25" xfId="0" applyNumberFormat="1" applyFill="1" applyBorder="1"/>
    <xf numFmtId="3" fontId="2" fillId="6" borderId="7" xfId="0" applyNumberFormat="1" applyFont="1" applyFill="1" applyBorder="1"/>
    <xf numFmtId="0" fontId="2" fillId="0" borderId="6" xfId="0" applyFont="1" applyBorder="1" applyAlignment="1">
      <alignment horizontal="left"/>
    </xf>
    <xf numFmtId="3" fontId="2" fillId="0" borderId="8" xfId="0" applyNumberFormat="1" applyFont="1" applyBorder="1" applyAlignment="1">
      <alignment horizontal="left"/>
    </xf>
    <xf numFmtId="0" fontId="2" fillId="0" borderId="27" xfId="0" applyFont="1" applyBorder="1"/>
    <xf numFmtId="3" fontId="2" fillId="0" borderId="15" xfId="0" applyNumberFormat="1" applyFont="1" applyBorder="1"/>
    <xf numFmtId="0" fontId="2" fillId="10" borderId="6" xfId="0" applyFont="1" applyFill="1" applyBorder="1"/>
    <xf numFmtId="3" fontId="2" fillId="10" borderId="8" xfId="0" applyNumberFormat="1" applyFont="1" applyFill="1" applyBorder="1"/>
    <xf numFmtId="3" fontId="0" fillId="0" borderId="11" xfId="0" applyNumberFormat="1" applyBorder="1"/>
    <xf numFmtId="3" fontId="0" fillId="6" borderId="17" xfId="0" applyNumberFormat="1" applyFill="1" applyBorder="1"/>
    <xf numFmtId="3" fontId="0" fillId="6" borderId="28" xfId="0" applyNumberFormat="1" applyFill="1" applyBorder="1"/>
    <xf numFmtId="3" fontId="0" fillId="7" borderId="28" xfId="0" applyNumberFormat="1" applyFill="1" applyBorder="1"/>
    <xf numFmtId="0" fontId="0" fillId="10" borderId="31" xfId="0" applyFill="1" applyBorder="1"/>
    <xf numFmtId="3" fontId="0" fillId="10" borderId="31" xfId="0" applyNumberFormat="1" applyFill="1" applyBorder="1"/>
    <xf numFmtId="3" fontId="0" fillId="0" borderId="0" xfId="0" applyNumberFormat="1" applyBorder="1"/>
    <xf numFmtId="3" fontId="2" fillId="6" borderId="7" xfId="0" applyNumberFormat="1" applyFont="1" applyFill="1" applyBorder="1" applyAlignment="1">
      <alignment horizontal="center"/>
    </xf>
    <xf numFmtId="3" fontId="2" fillId="7" borderId="7" xfId="0" applyNumberFormat="1" applyFont="1" applyFill="1" applyBorder="1" applyAlignment="1">
      <alignment horizontal="center"/>
    </xf>
    <xf numFmtId="3" fontId="2" fillId="8" borderId="7" xfId="0" applyNumberFormat="1" applyFont="1" applyFill="1" applyBorder="1" applyAlignment="1">
      <alignment horizontal="left"/>
    </xf>
    <xf numFmtId="3" fontId="0" fillId="9" borderId="8" xfId="0" applyNumberFormat="1" applyFill="1" applyBorder="1"/>
    <xf numFmtId="3" fontId="0" fillId="9" borderId="12" xfId="0" applyNumberFormat="1" applyFill="1" applyBorder="1"/>
    <xf numFmtId="3" fontId="2" fillId="10" borderId="7" xfId="0" applyNumberFormat="1" applyFont="1" applyFill="1" applyBorder="1" applyAlignment="1">
      <alignment horizontal="left"/>
    </xf>
    <xf numFmtId="3" fontId="0" fillId="10" borderId="26" xfId="0" applyNumberFormat="1" applyFill="1" applyBorder="1"/>
    <xf numFmtId="3" fontId="0" fillId="0" borderId="9" xfId="0" applyNumberFormat="1" applyBorder="1"/>
    <xf numFmtId="3" fontId="0" fillId="0" borderId="10" xfId="0" applyNumberFormat="1" applyBorder="1"/>
    <xf numFmtId="3" fontId="0" fillId="5" borderId="22" xfId="0" applyNumberFormat="1" applyFill="1" applyBorder="1" applyAlignment="1">
      <alignment horizontal="right"/>
    </xf>
    <xf numFmtId="4" fontId="2" fillId="0" borderId="13" xfId="0" applyNumberFormat="1" applyFont="1" applyBorder="1"/>
    <xf numFmtId="4" fontId="2" fillId="6" borderId="8" xfId="0" applyNumberFormat="1" applyFont="1" applyFill="1" applyBorder="1" applyAlignment="1">
      <alignment horizontal="center"/>
    </xf>
    <xf numFmtId="4" fontId="2" fillId="7" borderId="8" xfId="0" applyNumberFormat="1" applyFont="1" applyFill="1" applyBorder="1" applyAlignment="1">
      <alignment horizontal="center"/>
    </xf>
    <xf numFmtId="4" fontId="2" fillId="8" borderId="8" xfId="0" applyNumberFormat="1" applyFont="1" applyFill="1" applyBorder="1" applyAlignment="1">
      <alignment horizontal="left"/>
    </xf>
    <xf numFmtId="4" fontId="2" fillId="0" borderId="8" xfId="0" applyNumberFormat="1" applyFont="1" applyBorder="1" applyAlignment="1">
      <alignment horizontal="left"/>
    </xf>
    <xf numFmtId="4" fontId="2" fillId="0" borderId="15" xfId="0" applyNumberFormat="1" applyFont="1" applyBorder="1"/>
    <xf numFmtId="4" fontId="2" fillId="10" borderId="8" xfId="0" applyNumberFormat="1" applyFont="1" applyFill="1" applyBorder="1" applyAlignment="1">
      <alignment horizontal="left"/>
    </xf>
    <xf numFmtId="4" fontId="0" fillId="0" borderId="9" xfId="0" applyNumberFormat="1" applyBorder="1"/>
    <xf numFmtId="0" fontId="0" fillId="0" borderId="0" xfId="0" applyBorder="1" applyAlignment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/>
    <xf numFmtId="3" fontId="2" fillId="0" borderId="13" xfId="0" applyNumberFormat="1" applyFont="1" applyBorder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3" fontId="6" fillId="2" borderId="17" xfId="0" applyNumberFormat="1" applyFont="1" applyFill="1" applyBorder="1"/>
    <xf numFmtId="3" fontId="2" fillId="2" borderId="8" xfId="0" applyNumberFormat="1" applyFont="1" applyFill="1" applyBorder="1"/>
    <xf numFmtId="3" fontId="6" fillId="4" borderId="17" xfId="0" applyNumberFormat="1" applyFont="1" applyFill="1" applyBorder="1"/>
    <xf numFmtId="3" fontId="2" fillId="4" borderId="8" xfId="0" applyNumberFormat="1" applyFont="1" applyFill="1" applyBorder="1"/>
    <xf numFmtId="3" fontId="2" fillId="4" borderId="7" xfId="0" applyNumberFormat="1" applyFont="1" applyFill="1" applyBorder="1"/>
    <xf numFmtId="3" fontId="6" fillId="3" borderId="17" xfId="0" applyNumberFormat="1" applyFont="1" applyFill="1" applyBorder="1"/>
    <xf numFmtId="3" fontId="2" fillId="3" borderId="8" xfId="0" applyNumberFormat="1" applyFont="1" applyFill="1" applyBorder="1"/>
    <xf numFmtId="0" fontId="2" fillId="9" borderId="12" xfId="0" applyFont="1" applyFill="1" applyBorder="1"/>
    <xf numFmtId="0" fontId="0" fillId="10" borderId="21" xfId="0" applyFill="1" applyBorder="1" applyAlignment="1">
      <alignment vertical="center"/>
    </xf>
    <xf numFmtId="3" fontId="0" fillId="5" borderId="26" xfId="0" applyNumberFormat="1" applyFill="1" applyBorder="1"/>
    <xf numFmtId="0" fontId="2" fillId="0" borderId="1" xfId="0" applyFont="1" applyBorder="1"/>
    <xf numFmtId="3" fontId="2" fillId="0" borderId="9" xfId="0" applyNumberFormat="1" applyFont="1" applyBorder="1"/>
    <xf numFmtId="3" fontId="2" fillId="0" borderId="10" xfId="0" applyNumberFormat="1" applyFont="1" applyBorder="1"/>
    <xf numFmtId="3" fontId="14" fillId="9" borderId="6" xfId="0" applyNumberFormat="1" applyFont="1" applyFill="1" applyBorder="1"/>
    <xf numFmtId="44" fontId="14" fillId="9" borderId="8" xfId="0" applyNumberFormat="1" applyFont="1" applyFill="1" applyBorder="1"/>
    <xf numFmtId="44" fontId="14" fillId="9" borderId="7" xfId="0" applyNumberFormat="1" applyFont="1" applyFill="1" applyBorder="1"/>
    <xf numFmtId="3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0" fillId="0" borderId="34" xfId="0" applyFont="1" applyFill="1" applyBorder="1"/>
    <xf numFmtId="0" fontId="0" fillId="0" borderId="36" xfId="0" applyFont="1" applyFill="1" applyBorder="1"/>
    <xf numFmtId="0" fontId="0" fillId="0" borderId="36" xfId="0" applyFont="1" applyFill="1" applyBorder="1" applyAlignment="1"/>
    <xf numFmtId="0" fontId="0" fillId="0" borderId="30" xfId="0" applyFont="1" applyFill="1" applyBorder="1"/>
    <xf numFmtId="0" fontId="0" fillId="0" borderId="35" xfId="0" applyFont="1" applyFill="1" applyBorder="1" applyAlignment="1">
      <alignment horizontal="right"/>
    </xf>
    <xf numFmtId="0" fontId="0" fillId="0" borderId="37" xfId="0" applyFont="1" applyFill="1" applyBorder="1"/>
    <xf numFmtId="0" fontId="0" fillId="0" borderId="37" xfId="0" applyFont="1" applyFill="1" applyBorder="1" applyAlignment="1">
      <alignment horizontal="right"/>
    </xf>
    <xf numFmtId="0" fontId="6" fillId="0" borderId="37" xfId="0" applyFont="1" applyFill="1" applyBorder="1" applyAlignment="1">
      <alignment horizontal="right"/>
    </xf>
    <xf numFmtId="0" fontId="0" fillId="0" borderId="32" xfId="0" applyFont="1" applyFill="1" applyBorder="1"/>
    <xf numFmtId="49" fontId="0" fillId="0" borderId="22" xfId="0" applyNumberFormat="1" applyFont="1" applyFill="1" applyBorder="1" applyAlignment="1">
      <alignment horizontal="center"/>
    </xf>
    <xf numFmtId="49" fontId="6" fillId="0" borderId="22" xfId="0" applyNumberFormat="1" applyFont="1" applyFill="1" applyBorder="1" applyAlignment="1">
      <alignment horizontal="center"/>
    </xf>
    <xf numFmtId="49" fontId="0" fillId="0" borderId="28" xfId="0" applyNumberFormat="1" applyFont="1" applyFill="1" applyBorder="1" applyAlignment="1">
      <alignment horizontal="center"/>
    </xf>
    <xf numFmtId="3" fontId="6" fillId="0" borderId="22" xfId="0" applyNumberFormat="1" applyFont="1" applyFill="1" applyBorder="1"/>
    <xf numFmtId="3" fontId="0" fillId="0" borderId="22" xfId="0" applyNumberFormat="1" applyFont="1" applyFill="1" applyBorder="1"/>
    <xf numFmtId="3" fontId="6" fillId="0" borderId="28" xfId="0" applyNumberFormat="1" applyFont="1" applyFill="1" applyBorder="1"/>
    <xf numFmtId="3" fontId="0" fillId="0" borderId="17" xfId="0" applyNumberFormat="1" applyFill="1" applyBorder="1"/>
    <xf numFmtId="3" fontId="0" fillId="0" borderId="22" xfId="0" applyNumberFormat="1" applyFill="1" applyBorder="1"/>
    <xf numFmtId="3" fontId="0" fillId="0" borderId="28" xfId="0" applyNumberFormat="1" applyFill="1" applyBorder="1"/>
    <xf numFmtId="3" fontId="0" fillId="0" borderId="8" xfId="0" applyNumberFormat="1" applyFill="1" applyBorder="1"/>
    <xf numFmtId="3" fontId="0" fillId="0" borderId="16" xfId="0" applyNumberFormat="1" applyFill="1" applyBorder="1"/>
    <xf numFmtId="3" fontId="0" fillId="0" borderId="23" xfId="0" applyNumberFormat="1" applyFill="1" applyBorder="1"/>
    <xf numFmtId="3" fontId="0" fillId="0" borderId="29" xfId="0" applyNumberFormat="1" applyFill="1" applyBorder="1"/>
    <xf numFmtId="0" fontId="17" fillId="0" borderId="0" xfId="0" applyFont="1"/>
    <xf numFmtId="0" fontId="6" fillId="0" borderId="0" xfId="0" applyFont="1" applyBorder="1" applyAlignment="1">
      <alignment horizontal="left" vertical="top" wrapText="1"/>
    </xf>
    <xf numFmtId="0" fontId="18" fillId="0" borderId="0" xfId="0" applyFont="1" applyAlignment="1">
      <alignment vertical="center"/>
    </xf>
    <xf numFmtId="3" fontId="2" fillId="5" borderId="8" xfId="0" applyNumberFormat="1" applyFont="1" applyFill="1" applyBorder="1" applyAlignment="1">
      <alignment horizontal="right"/>
    </xf>
    <xf numFmtId="3" fontId="2" fillId="0" borderId="8" xfId="0" applyNumberFormat="1" applyFont="1" applyBorder="1" applyAlignment="1">
      <alignment horizontal="right"/>
    </xf>
    <xf numFmtId="3" fontId="0" fillId="10" borderId="7" xfId="0" applyNumberFormat="1" applyFill="1" applyBorder="1"/>
    <xf numFmtId="3" fontId="16" fillId="0" borderId="28" xfId="0" applyNumberFormat="1" applyFont="1" applyFill="1" applyBorder="1"/>
    <xf numFmtId="3" fontId="16" fillId="0" borderId="17" xfId="0" applyNumberFormat="1" applyFont="1" applyFill="1" applyBorder="1"/>
    <xf numFmtId="3" fontId="16" fillId="0" borderId="22" xfId="0" applyNumberFormat="1" applyFont="1" applyFill="1" applyBorder="1"/>
    <xf numFmtId="0" fontId="0" fillId="0" borderId="0" xfId="0"/>
    <xf numFmtId="0" fontId="0" fillId="0" borderId="0" xfId="0" applyBorder="1"/>
    <xf numFmtId="0" fontId="2" fillId="0" borderId="3" xfId="0" applyFont="1" applyBorder="1"/>
    <xf numFmtId="0" fontId="0" fillId="0" borderId="11" xfId="0" applyBorder="1"/>
    <xf numFmtId="3" fontId="0" fillId="0" borderId="0" xfId="0" applyNumberFormat="1"/>
    <xf numFmtId="0" fontId="12" fillId="0" borderId="0" xfId="0" applyFont="1" applyFill="1" applyBorder="1"/>
    <xf numFmtId="0" fontId="2" fillId="0" borderId="6" xfId="0" applyFont="1" applyBorder="1" applyAlignment="1">
      <alignment horizontal="left"/>
    </xf>
    <xf numFmtId="3" fontId="0" fillId="0" borderId="11" xfId="0" applyNumberFormat="1" applyFill="1" applyBorder="1"/>
    <xf numFmtId="0" fontId="2" fillId="6" borderId="7" xfId="0" applyFont="1" applyFill="1" applyBorder="1" applyAlignment="1">
      <alignment horizontal="center"/>
    </xf>
    <xf numFmtId="0" fontId="0" fillId="0" borderId="11" xfId="0" applyFill="1" applyBorder="1"/>
    <xf numFmtId="0" fontId="2" fillId="8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left"/>
    </xf>
    <xf numFmtId="0" fontId="2" fillId="10" borderId="6" xfId="0" applyFont="1" applyFill="1" applyBorder="1" applyAlignment="1">
      <alignment horizontal="left"/>
    </xf>
    <xf numFmtId="0" fontId="2" fillId="10" borderId="7" xfId="0" applyFont="1" applyFill="1" applyBorder="1" applyAlignment="1">
      <alignment horizontal="left"/>
    </xf>
    <xf numFmtId="3" fontId="0" fillId="5" borderId="20" xfId="0" applyNumberFormat="1" applyFill="1" applyBorder="1"/>
    <xf numFmtId="3" fontId="0" fillId="5" borderId="23" xfId="0" applyNumberFormat="1" applyFill="1" applyBorder="1"/>
    <xf numFmtId="3" fontId="2" fillId="5" borderId="7" xfId="0" applyNumberFormat="1" applyFont="1" applyFill="1" applyBorder="1"/>
    <xf numFmtId="3" fontId="0" fillId="6" borderId="20" xfId="0" applyNumberFormat="1" applyFill="1" applyBorder="1"/>
    <xf numFmtId="3" fontId="0" fillId="6" borderId="23" xfId="0" applyNumberFormat="1" applyFill="1" applyBorder="1"/>
    <xf numFmtId="0" fontId="0" fillId="9" borderId="12" xfId="0" applyFill="1" applyBorder="1"/>
    <xf numFmtId="3" fontId="0" fillId="10" borderId="20" xfId="0" applyNumberFormat="1" applyFill="1" applyBorder="1"/>
    <xf numFmtId="3" fontId="0" fillId="10" borderId="23" xfId="0" applyNumberFormat="1" applyFill="1" applyBorder="1"/>
    <xf numFmtId="3" fontId="14" fillId="9" borderId="7" xfId="0" applyNumberFormat="1" applyFont="1" applyFill="1" applyBorder="1"/>
    <xf numFmtId="0" fontId="2" fillId="5" borderId="8" xfId="0" applyFont="1" applyFill="1" applyBorder="1" applyAlignment="1">
      <alignment horizontal="center"/>
    </xf>
    <xf numFmtId="0" fontId="2" fillId="0" borderId="13" xfId="0" applyFont="1" applyBorder="1"/>
    <xf numFmtId="0" fontId="0" fillId="5" borderId="21" xfId="0" applyFill="1" applyBorder="1"/>
    <xf numFmtId="0" fontId="0" fillId="5" borderId="24" xfId="0" applyFill="1" applyBorder="1"/>
    <xf numFmtId="0" fontId="0" fillId="6" borderId="24" xfId="0" applyFill="1" applyBorder="1"/>
    <xf numFmtId="0" fontId="2" fillId="0" borderId="27" xfId="0" applyFont="1" applyBorder="1"/>
    <xf numFmtId="0" fontId="0" fillId="10" borderId="18" xfId="0" applyFill="1" applyBorder="1"/>
    <xf numFmtId="0" fontId="2" fillId="10" borderId="27" xfId="0" applyFont="1" applyFill="1" applyBorder="1"/>
    <xf numFmtId="0" fontId="14" fillId="9" borderId="6" xfId="0" applyFont="1" applyFill="1" applyBorder="1"/>
    <xf numFmtId="0" fontId="14" fillId="0" borderId="8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0" fillId="9" borderId="8" xfId="0" applyFill="1" applyBorder="1"/>
    <xf numFmtId="0" fontId="0" fillId="7" borderId="3" xfId="0" applyFill="1" applyBorder="1"/>
    <xf numFmtId="3" fontId="0" fillId="7" borderId="11" xfId="0" applyNumberFormat="1" applyFill="1" applyBorder="1"/>
    <xf numFmtId="0" fontId="2" fillId="7" borderId="6" xfId="0" applyFont="1" applyFill="1" applyBorder="1"/>
    <xf numFmtId="0" fontId="0" fillId="8" borderId="3" xfId="0" applyFill="1" applyBorder="1"/>
    <xf numFmtId="3" fontId="0" fillId="8" borderId="11" xfId="0" applyNumberFormat="1" applyFill="1" applyBorder="1"/>
    <xf numFmtId="0" fontId="2" fillId="8" borderId="6" xfId="0" applyFont="1" applyFill="1" applyBorder="1"/>
    <xf numFmtId="0" fontId="2" fillId="6" borderId="6" xfId="0" applyFont="1" applyFill="1" applyBorder="1"/>
    <xf numFmtId="0" fontId="0" fillId="0" borderId="1" xfId="0" applyBorder="1"/>
    <xf numFmtId="3" fontId="14" fillId="9" borderId="8" xfId="0" applyNumberFormat="1" applyFont="1" applyFill="1" applyBorder="1"/>
    <xf numFmtId="3" fontId="0" fillId="6" borderId="25" xfId="0" applyNumberFormat="1" applyFill="1" applyBorder="1"/>
    <xf numFmtId="3" fontId="2" fillId="6" borderId="8" xfId="0" applyNumberFormat="1" applyFont="1" applyFill="1" applyBorder="1"/>
    <xf numFmtId="3" fontId="2" fillId="0" borderId="13" xfId="0" applyNumberFormat="1" applyFont="1" applyBorder="1"/>
    <xf numFmtId="3" fontId="2" fillId="7" borderId="8" xfId="0" applyNumberFormat="1" applyFont="1" applyFill="1" applyBorder="1" applyAlignment="1">
      <alignment horizontal="center"/>
    </xf>
    <xf numFmtId="3" fontId="0" fillId="7" borderId="13" xfId="0" applyNumberFormat="1" applyFill="1" applyBorder="1"/>
    <xf numFmtId="3" fontId="2" fillId="7" borderId="8" xfId="0" applyNumberFormat="1" applyFont="1" applyFill="1" applyBorder="1"/>
    <xf numFmtId="3" fontId="2" fillId="8" borderId="8" xfId="0" applyNumberFormat="1" applyFont="1" applyFill="1" applyBorder="1" applyAlignment="1">
      <alignment horizontal="left"/>
    </xf>
    <xf numFmtId="3" fontId="0" fillId="8" borderId="13" xfId="0" applyNumberFormat="1" applyFill="1" applyBorder="1"/>
    <xf numFmtId="3" fontId="2" fillId="8" borderId="8" xfId="0" applyNumberFormat="1" applyFont="1" applyFill="1" applyBorder="1"/>
    <xf numFmtId="3" fontId="2" fillId="0" borderId="8" xfId="0" applyNumberFormat="1" applyFont="1" applyBorder="1" applyAlignment="1">
      <alignment horizontal="left"/>
    </xf>
    <xf numFmtId="3" fontId="2" fillId="0" borderId="15" xfId="0" applyNumberFormat="1" applyFont="1" applyBorder="1"/>
    <xf numFmtId="3" fontId="2" fillId="10" borderId="28" xfId="0" applyNumberFormat="1" applyFont="1" applyFill="1" applyBorder="1"/>
    <xf numFmtId="3" fontId="6" fillId="5" borderId="23" xfId="0" applyNumberFormat="1" applyFont="1" applyFill="1" applyBorder="1"/>
    <xf numFmtId="3" fontId="0" fillId="5" borderId="22" xfId="0" applyNumberFormat="1" applyFill="1" applyBorder="1"/>
    <xf numFmtId="0" fontId="2" fillId="5" borderId="8" xfId="0" applyFont="1" applyFill="1" applyBorder="1" applyAlignment="1">
      <alignment horizontal="left"/>
    </xf>
    <xf numFmtId="0" fontId="2" fillId="0" borderId="11" xfId="0" applyFont="1" applyBorder="1"/>
    <xf numFmtId="3" fontId="2" fillId="6" borderId="7" xfId="0" applyNumberFormat="1" applyFont="1" applyFill="1" applyBorder="1" applyAlignment="1">
      <alignment horizontal="center"/>
    </xf>
    <xf numFmtId="0" fontId="2" fillId="5" borderId="8" xfId="0" applyFont="1" applyFill="1" applyBorder="1"/>
    <xf numFmtId="0" fontId="2" fillId="6" borderId="8" xfId="0" applyFont="1" applyFill="1" applyBorder="1" applyAlignment="1">
      <alignment horizontal="left"/>
    </xf>
    <xf numFmtId="0" fontId="0" fillId="6" borderId="19" xfId="0" applyFill="1" applyBorder="1"/>
    <xf numFmtId="0" fontId="0" fillId="6" borderId="22" xfId="0" applyFill="1" applyBorder="1"/>
    <xf numFmtId="2" fontId="2" fillId="0" borderId="13" xfId="0" applyNumberFormat="1" applyFont="1" applyBorder="1"/>
    <xf numFmtId="2" fontId="2" fillId="6" borderId="8" xfId="0" applyNumberFormat="1" applyFont="1" applyFill="1" applyBorder="1" applyAlignment="1">
      <alignment horizontal="center"/>
    </xf>
    <xf numFmtId="2" fontId="2" fillId="7" borderId="8" xfId="0" applyNumberFormat="1" applyFont="1" applyFill="1" applyBorder="1" applyAlignment="1">
      <alignment horizontal="center"/>
    </xf>
    <xf numFmtId="2" fontId="2" fillId="8" borderId="8" xfId="0" applyNumberFormat="1" applyFont="1" applyFill="1" applyBorder="1" applyAlignment="1">
      <alignment horizontal="left"/>
    </xf>
    <xf numFmtId="2" fontId="2" fillId="0" borderId="8" xfId="0" applyNumberFormat="1" applyFont="1" applyBorder="1" applyAlignment="1">
      <alignment horizontal="left"/>
    </xf>
    <xf numFmtId="2" fontId="2" fillId="0" borderId="15" xfId="0" applyNumberFormat="1" applyFont="1" applyBorder="1"/>
    <xf numFmtId="2" fontId="2" fillId="10" borderId="8" xfId="0" applyNumberFormat="1" applyFont="1" applyFill="1" applyBorder="1" applyAlignment="1">
      <alignment horizontal="left"/>
    </xf>
    <xf numFmtId="3" fontId="0" fillId="5" borderId="26" xfId="0" applyNumberFormat="1" applyFill="1" applyBorder="1"/>
    <xf numFmtId="165" fontId="0" fillId="0" borderId="0" xfId="0" applyNumberFormat="1"/>
    <xf numFmtId="2" fontId="0" fillId="0" borderId="0" xfId="0" applyNumberFormat="1"/>
    <xf numFmtId="3" fontId="0" fillId="6" borderId="19" xfId="0" applyNumberFormat="1" applyFill="1" applyBorder="1"/>
    <xf numFmtId="3" fontId="0" fillId="6" borderId="22" xfId="0" applyNumberFormat="1" applyFill="1" applyBorder="1"/>
    <xf numFmtId="3" fontId="0" fillId="6" borderId="26" xfId="0" applyNumberFormat="1" applyFill="1" applyBorder="1"/>
    <xf numFmtId="3" fontId="0" fillId="10" borderId="26" xfId="0" applyNumberFormat="1" applyFill="1" applyBorder="1"/>
    <xf numFmtId="3" fontId="0" fillId="0" borderId="9" xfId="0" applyNumberFormat="1" applyBorder="1"/>
    <xf numFmtId="3" fontId="0" fillId="0" borderId="10" xfId="0" applyNumberFormat="1" applyBorder="1"/>
    <xf numFmtId="3" fontId="2" fillId="6" borderId="7" xfId="0" applyNumberFormat="1" applyFont="1" applyFill="1" applyBorder="1"/>
    <xf numFmtId="3" fontId="2" fillId="7" borderId="7" xfId="0" applyNumberFormat="1" applyFont="1" applyFill="1" applyBorder="1"/>
    <xf numFmtId="3" fontId="2" fillId="8" borderId="7" xfId="0" applyNumberFormat="1" applyFont="1" applyFill="1" applyBorder="1"/>
    <xf numFmtId="3" fontId="2" fillId="10" borderId="29" xfId="0" applyNumberFormat="1" applyFont="1" applyFill="1" applyBorder="1"/>
    <xf numFmtId="3" fontId="0" fillId="5" borderId="17" xfId="0" applyNumberFormat="1" applyFill="1" applyBorder="1"/>
    <xf numFmtId="0" fontId="0" fillId="5" borderId="22" xfId="0" applyFill="1" applyBorder="1"/>
    <xf numFmtId="0" fontId="0" fillId="5" borderId="18" xfId="0" applyFill="1" applyBorder="1"/>
    <xf numFmtId="3" fontId="6" fillId="5" borderId="22" xfId="0" applyNumberFormat="1" applyFont="1" applyFill="1" applyBorder="1"/>
    <xf numFmtId="0" fontId="2" fillId="5" borderId="10" xfId="0" applyFont="1" applyFill="1" applyBorder="1" applyAlignment="1">
      <alignment horizontal="center"/>
    </xf>
    <xf numFmtId="3" fontId="2" fillId="5" borderId="12" xfId="0" applyNumberFormat="1" applyFont="1" applyFill="1" applyBorder="1"/>
    <xf numFmtId="3" fontId="2" fillId="5" borderId="28" xfId="0" applyNumberFormat="1" applyFont="1" applyFill="1" applyBorder="1"/>
    <xf numFmtId="0" fontId="0" fillId="10" borderId="21" xfId="0" applyFill="1" applyBorder="1"/>
    <xf numFmtId="3" fontId="0" fillId="10" borderId="22" xfId="0" applyNumberFormat="1" applyFill="1" applyBorder="1"/>
    <xf numFmtId="3" fontId="2" fillId="10" borderId="9" xfId="0" applyNumberFormat="1" applyFont="1" applyFill="1" applyBorder="1" applyAlignment="1">
      <alignment horizontal="left"/>
    </xf>
    <xf numFmtId="3" fontId="0" fillId="10" borderId="17" xfId="0" applyNumberFormat="1" applyFill="1" applyBorder="1"/>
    <xf numFmtId="3" fontId="0" fillId="0" borderId="13" xfId="0" applyNumberFormat="1" applyBorder="1"/>
    <xf numFmtId="3" fontId="0" fillId="11" borderId="22" xfId="0" applyNumberFormat="1" applyFill="1" applyBorder="1"/>
    <xf numFmtId="0" fontId="10" fillId="0" borderId="0" xfId="0" applyFont="1"/>
    <xf numFmtId="0" fontId="10" fillId="0" borderId="0" xfId="0" applyFont="1" applyFill="1"/>
    <xf numFmtId="0" fontId="11" fillId="0" borderId="0" xfId="0" applyFont="1" applyAlignment="1">
      <alignment vertical="center"/>
    </xf>
    <xf numFmtId="0" fontId="11" fillId="0" borderId="0" xfId="0" applyFont="1"/>
    <xf numFmtId="0" fontId="7" fillId="4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2" fillId="0" borderId="15" xfId="0" applyFont="1" applyFill="1" applyBorder="1"/>
    <xf numFmtId="3" fontId="2" fillId="3" borderId="15" xfId="0" applyNumberFormat="1" applyFont="1" applyFill="1" applyBorder="1"/>
    <xf numFmtId="3" fontId="2" fillId="4" borderId="15" xfId="0" applyNumberFormat="1" applyFont="1" applyFill="1" applyBorder="1"/>
    <xf numFmtId="3" fontId="2" fillId="2" borderId="15" xfId="0" applyNumberFormat="1" applyFont="1" applyFill="1" applyBorder="1"/>
    <xf numFmtId="49" fontId="2" fillId="0" borderId="15" xfId="0" applyNumberFormat="1" applyFont="1" applyBorder="1"/>
    <xf numFmtId="3" fontId="0" fillId="4" borderId="16" xfId="0" applyNumberFormat="1" applyFill="1" applyBorder="1"/>
    <xf numFmtId="3" fontId="0" fillId="4" borderId="23" xfId="0" applyNumberFormat="1" applyFill="1" applyBorder="1"/>
    <xf numFmtId="3" fontId="0" fillId="4" borderId="29" xfId="0" applyNumberFormat="1" applyFill="1" applyBorder="1"/>
    <xf numFmtId="3" fontId="6" fillId="2" borderId="22" xfId="0" applyNumberFormat="1" applyFont="1" applyFill="1" applyBorder="1"/>
    <xf numFmtId="3" fontId="6" fillId="2" borderId="28" xfId="0" applyNumberFormat="1" applyFont="1" applyFill="1" applyBorder="1"/>
    <xf numFmtId="49" fontId="0" fillId="0" borderId="16" xfId="0" applyNumberFormat="1" applyBorder="1" applyAlignment="1">
      <alignment horizontal="left"/>
    </xf>
    <xf numFmtId="49" fontId="0" fillId="0" borderId="23" xfId="0" applyNumberFormat="1" applyBorder="1"/>
    <xf numFmtId="49" fontId="0" fillId="0" borderId="29" xfId="0" applyNumberFormat="1" applyBorder="1"/>
    <xf numFmtId="3" fontId="7" fillId="3" borderId="33" xfId="0" applyNumberFormat="1" applyFont="1" applyFill="1" applyBorder="1"/>
    <xf numFmtId="3" fontId="7" fillId="3" borderId="21" xfId="0" applyNumberFormat="1" applyFont="1" applyFill="1" applyBorder="1"/>
    <xf numFmtId="3" fontId="7" fillId="3" borderId="27" xfId="0" applyNumberFormat="1" applyFont="1" applyFill="1" applyBorder="1"/>
    <xf numFmtId="0" fontId="0" fillId="0" borderId="0" xfId="0"/>
    <xf numFmtId="0" fontId="14" fillId="0" borderId="0" xfId="0" applyFont="1"/>
    <xf numFmtId="0" fontId="0" fillId="0" borderId="0" xfId="0" applyBorder="1"/>
    <xf numFmtId="0" fontId="2" fillId="0" borderId="3" xfId="0" applyFont="1" applyBorder="1"/>
    <xf numFmtId="0" fontId="0" fillId="0" borderId="11" xfId="0" applyBorder="1"/>
    <xf numFmtId="3" fontId="0" fillId="0" borderId="0" xfId="0" applyNumberFormat="1"/>
    <xf numFmtId="0" fontId="12" fillId="0" borderId="0" xfId="0" applyFont="1" applyFill="1" applyBorder="1"/>
    <xf numFmtId="3" fontId="0" fillId="0" borderId="11" xfId="0" applyNumberFormat="1" applyFill="1" applyBorder="1"/>
    <xf numFmtId="0" fontId="2" fillId="6" borderId="6" xfId="0" applyFont="1" applyFill="1" applyBorder="1" applyAlignment="1">
      <alignment horizontal="left"/>
    </xf>
    <xf numFmtId="0" fontId="2" fillId="6" borderId="7" xfId="0" applyFont="1" applyFill="1" applyBorder="1" applyAlignment="1">
      <alignment horizontal="center"/>
    </xf>
    <xf numFmtId="0" fontId="0" fillId="0" borderId="11" xfId="0" applyFill="1" applyBorder="1"/>
    <xf numFmtId="0" fontId="2" fillId="8" borderId="6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center"/>
    </xf>
    <xf numFmtId="0" fontId="13" fillId="0" borderId="0" xfId="0" applyFont="1"/>
    <xf numFmtId="0" fontId="2" fillId="8" borderId="7" xfId="0" applyFont="1" applyFill="1" applyBorder="1" applyAlignment="1">
      <alignment horizontal="left"/>
    </xf>
    <xf numFmtId="0" fontId="2" fillId="10" borderId="6" xfId="0" applyFont="1" applyFill="1" applyBorder="1" applyAlignment="1">
      <alignment horizontal="left"/>
    </xf>
    <xf numFmtId="0" fontId="2" fillId="10" borderId="7" xfId="0" applyFont="1" applyFill="1" applyBorder="1" applyAlignment="1">
      <alignment horizontal="left"/>
    </xf>
    <xf numFmtId="3" fontId="0" fillId="5" borderId="20" xfId="0" applyNumberFormat="1" applyFill="1" applyBorder="1"/>
    <xf numFmtId="3" fontId="0" fillId="5" borderId="23" xfId="0" applyNumberFormat="1" applyFill="1" applyBorder="1"/>
    <xf numFmtId="0" fontId="0" fillId="5" borderId="23" xfId="0" applyFill="1" applyBorder="1"/>
    <xf numFmtId="0" fontId="0" fillId="5" borderId="26" xfId="0" applyFill="1" applyBorder="1"/>
    <xf numFmtId="3" fontId="2" fillId="5" borderId="7" xfId="0" applyNumberFormat="1" applyFont="1" applyFill="1" applyBorder="1"/>
    <xf numFmtId="3" fontId="0" fillId="6" borderId="20" xfId="0" applyNumberFormat="1" applyFill="1" applyBorder="1"/>
    <xf numFmtId="3" fontId="0" fillId="6" borderId="23" xfId="0" applyNumberFormat="1" applyFill="1" applyBorder="1"/>
    <xf numFmtId="0" fontId="0" fillId="6" borderId="26" xfId="0" applyFill="1" applyBorder="1"/>
    <xf numFmtId="3" fontId="0" fillId="10" borderId="20" xfId="0" applyNumberFormat="1" applyFill="1" applyBorder="1"/>
    <xf numFmtId="3" fontId="0" fillId="10" borderId="23" xfId="0" applyNumberFormat="1" applyFill="1" applyBorder="1"/>
    <xf numFmtId="0" fontId="0" fillId="10" borderId="23" xfId="0" applyFill="1" applyBorder="1"/>
    <xf numFmtId="3" fontId="0" fillId="10" borderId="29" xfId="0" applyNumberFormat="1" applyFill="1" applyBorder="1"/>
    <xf numFmtId="3" fontId="14" fillId="9" borderId="7" xfId="0" applyNumberFormat="1" applyFont="1" applyFill="1" applyBorder="1"/>
    <xf numFmtId="0" fontId="2" fillId="5" borderId="8" xfId="0" applyFont="1" applyFill="1" applyBorder="1" applyAlignment="1">
      <alignment horizontal="center"/>
    </xf>
    <xf numFmtId="0" fontId="0" fillId="5" borderId="19" xfId="0" applyFill="1" applyBorder="1"/>
    <xf numFmtId="0" fontId="0" fillId="5" borderId="22" xfId="0" applyFill="1" applyBorder="1"/>
    <xf numFmtId="0" fontId="0" fillId="5" borderId="25" xfId="0" applyFill="1" applyBorder="1"/>
    <xf numFmtId="0" fontId="2" fillId="0" borderId="13" xfId="0" applyFont="1" applyBorder="1"/>
    <xf numFmtId="0" fontId="0" fillId="5" borderId="18" xfId="0" applyFill="1" applyBorder="1"/>
    <xf numFmtId="0" fontId="0" fillId="5" borderId="21" xfId="0" applyFill="1" applyBorder="1"/>
    <xf numFmtId="0" fontId="0" fillId="5" borderId="24" xfId="0" applyFill="1" applyBorder="1"/>
    <xf numFmtId="0" fontId="2" fillId="5" borderId="6" xfId="0" applyFont="1" applyFill="1" applyBorder="1"/>
    <xf numFmtId="0" fontId="0" fillId="6" borderId="18" xfId="0" applyFill="1" applyBorder="1"/>
    <xf numFmtId="0" fontId="0" fillId="6" borderId="21" xfId="0" applyFill="1" applyBorder="1"/>
    <xf numFmtId="0" fontId="0" fillId="6" borderId="24" xfId="0" applyFill="1" applyBorder="1"/>
    <xf numFmtId="0" fontId="0" fillId="10" borderId="18" xfId="0" applyFill="1" applyBorder="1"/>
    <xf numFmtId="0" fontId="0" fillId="10" borderId="21" xfId="0" applyFill="1" applyBorder="1"/>
    <xf numFmtId="0" fontId="2" fillId="10" borderId="27" xfId="0" applyFont="1" applyFill="1" applyBorder="1"/>
    <xf numFmtId="0" fontId="14" fillId="9" borderId="6" xfId="0" applyFont="1" applyFill="1" applyBorder="1"/>
    <xf numFmtId="0" fontId="14" fillId="0" borderId="8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0" fillId="9" borderId="8" xfId="0" applyFill="1" applyBorder="1"/>
    <xf numFmtId="0" fontId="0" fillId="7" borderId="3" xfId="0" applyFill="1" applyBorder="1"/>
    <xf numFmtId="3" fontId="0" fillId="7" borderId="11" xfId="0" applyNumberFormat="1" applyFill="1" applyBorder="1"/>
    <xf numFmtId="0" fontId="2" fillId="7" borderId="6" xfId="0" applyFont="1" applyFill="1" applyBorder="1"/>
    <xf numFmtId="3" fontId="0" fillId="7" borderId="7" xfId="0" applyNumberFormat="1" applyFill="1" applyBorder="1"/>
    <xf numFmtId="0" fontId="0" fillId="8" borderId="3" xfId="0" applyFill="1" applyBorder="1"/>
    <xf numFmtId="3" fontId="0" fillId="8" borderId="11" xfId="0" applyNumberFormat="1" applyFill="1" applyBorder="1"/>
    <xf numFmtId="0" fontId="2" fillId="8" borderId="6" xfId="0" applyFont="1" applyFill="1" applyBorder="1"/>
    <xf numFmtId="3" fontId="0" fillId="8" borderId="7" xfId="0" applyNumberFormat="1" applyFill="1" applyBorder="1"/>
    <xf numFmtId="0" fontId="2" fillId="6" borderId="6" xfId="0" applyFont="1" applyFill="1" applyBorder="1"/>
    <xf numFmtId="0" fontId="0" fillId="0" borderId="1" xfId="0" applyBorder="1"/>
    <xf numFmtId="0" fontId="0" fillId="0" borderId="9" xfId="0" applyBorder="1"/>
    <xf numFmtId="0" fontId="0" fillId="0" borderId="10" xfId="0" applyBorder="1"/>
    <xf numFmtId="3" fontId="14" fillId="9" borderId="8" xfId="0" applyNumberFormat="1" applyFont="1" applyFill="1" applyBorder="1"/>
    <xf numFmtId="3" fontId="2" fillId="6" borderId="8" xfId="0" applyNumberFormat="1" applyFont="1" applyFill="1" applyBorder="1" applyAlignment="1">
      <alignment horizontal="center"/>
    </xf>
    <xf numFmtId="3" fontId="0" fillId="6" borderId="19" xfId="0" applyNumberFormat="1" applyFill="1" applyBorder="1"/>
    <xf numFmtId="3" fontId="0" fillId="6" borderId="22" xfId="0" applyNumberFormat="1" applyFill="1" applyBorder="1"/>
    <xf numFmtId="3" fontId="0" fillId="6" borderId="25" xfId="0" applyNumberFormat="1" applyFill="1" applyBorder="1"/>
    <xf numFmtId="3" fontId="2" fillId="6" borderId="8" xfId="0" applyNumberFormat="1" applyFont="1" applyFill="1" applyBorder="1"/>
    <xf numFmtId="3" fontId="2" fillId="0" borderId="13" xfId="0" applyNumberFormat="1" applyFont="1" applyBorder="1"/>
    <xf numFmtId="3" fontId="2" fillId="7" borderId="8" xfId="0" applyNumberFormat="1" applyFont="1" applyFill="1" applyBorder="1" applyAlignment="1">
      <alignment horizontal="center"/>
    </xf>
    <xf numFmtId="3" fontId="0" fillId="7" borderId="13" xfId="0" applyNumberFormat="1" applyFill="1" applyBorder="1"/>
    <xf numFmtId="3" fontId="2" fillId="7" borderId="8" xfId="0" applyNumberFormat="1" applyFont="1" applyFill="1" applyBorder="1"/>
    <xf numFmtId="3" fontId="2" fillId="8" borderId="8" xfId="0" applyNumberFormat="1" applyFont="1" applyFill="1" applyBorder="1" applyAlignment="1">
      <alignment horizontal="left"/>
    </xf>
    <xf numFmtId="3" fontId="0" fillId="8" borderId="13" xfId="0" applyNumberFormat="1" applyFill="1" applyBorder="1"/>
    <xf numFmtId="3" fontId="2" fillId="8" borderId="8" xfId="0" applyNumberFormat="1" applyFont="1" applyFill="1" applyBorder="1"/>
    <xf numFmtId="3" fontId="2" fillId="10" borderId="8" xfId="0" applyNumberFormat="1" applyFont="1" applyFill="1" applyBorder="1" applyAlignment="1">
      <alignment horizontal="left"/>
    </xf>
    <xf numFmtId="3" fontId="0" fillId="10" borderId="19" xfId="0" applyNumberFormat="1" applyFill="1" applyBorder="1"/>
    <xf numFmtId="3" fontId="0" fillId="10" borderId="22" xfId="0" applyNumberFormat="1" applyFill="1" applyBorder="1"/>
    <xf numFmtId="3" fontId="2" fillId="10" borderId="28" xfId="0" applyNumberFormat="1" applyFont="1" applyFill="1" applyBorder="1"/>
    <xf numFmtId="0" fontId="2" fillId="9" borderId="8" xfId="0" applyFont="1" applyFill="1" applyBorder="1"/>
    <xf numFmtId="3" fontId="2" fillId="6" borderId="7" xfId="0" applyNumberFormat="1" applyFont="1" applyFill="1" applyBorder="1"/>
    <xf numFmtId="3" fontId="2" fillId="5" borderId="8" xfId="0" applyNumberFormat="1" applyFont="1" applyFill="1" applyBorder="1"/>
    <xf numFmtId="0" fontId="14" fillId="0" borderId="10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2" fontId="0" fillId="5" borderId="14" xfId="0" applyNumberFormat="1" applyFill="1" applyBorder="1"/>
    <xf numFmtId="0" fontId="0" fillId="5" borderId="7" xfId="0" applyFill="1" applyBorder="1"/>
    <xf numFmtId="3" fontId="0" fillId="5" borderId="18" xfId="0" applyNumberFormat="1" applyFill="1" applyBorder="1"/>
    <xf numFmtId="3" fontId="0" fillId="5" borderId="21" xfId="0" applyNumberFormat="1" applyFill="1" applyBorder="1"/>
    <xf numFmtId="3" fontId="0" fillId="5" borderId="22" xfId="0" applyNumberFormat="1" applyFill="1" applyBorder="1" applyAlignment="1">
      <alignment horizontal="right" vertical="top"/>
    </xf>
    <xf numFmtId="3" fontId="2" fillId="5" borderId="6" xfId="0" applyNumberFormat="1" applyFont="1" applyFill="1" applyBorder="1"/>
    <xf numFmtId="3" fontId="0" fillId="0" borderId="14" xfId="0" applyNumberFormat="1" applyBorder="1"/>
    <xf numFmtId="3" fontId="2" fillId="6" borderId="6" xfId="0" applyNumberFormat="1" applyFont="1" applyFill="1" applyBorder="1" applyAlignment="1">
      <alignment horizontal="center"/>
    </xf>
    <xf numFmtId="3" fontId="0" fillId="13" borderId="14" xfId="0" applyNumberFormat="1" applyFill="1" applyBorder="1"/>
    <xf numFmtId="3" fontId="0" fillId="13" borderId="7" xfId="0" applyNumberFormat="1" applyFill="1" applyBorder="1"/>
    <xf numFmtId="3" fontId="0" fillId="6" borderId="18" xfId="0" applyNumberFormat="1" applyFill="1" applyBorder="1"/>
    <xf numFmtId="3" fontId="0" fillId="13" borderId="17" xfId="0" applyNumberFormat="1" applyFill="1" applyBorder="1" applyAlignment="1">
      <alignment horizontal="right" vertical="top"/>
    </xf>
    <xf numFmtId="3" fontId="0" fillId="13" borderId="16" xfId="0" applyNumberFormat="1" applyFill="1" applyBorder="1"/>
    <xf numFmtId="3" fontId="0" fillId="6" borderId="21" xfId="0" applyNumberFormat="1" applyFill="1" applyBorder="1"/>
    <xf numFmtId="3" fontId="0" fillId="13" borderId="22" xfId="0" applyNumberFormat="1" applyFill="1" applyBorder="1"/>
    <xf numFmtId="3" fontId="0" fillId="13" borderId="23" xfId="0" applyNumberFormat="1" applyFill="1" applyBorder="1"/>
    <xf numFmtId="3" fontId="0" fillId="13" borderId="22" xfId="0" applyNumberFormat="1" applyFill="1" applyBorder="1" applyAlignment="1">
      <alignment horizontal="right" vertical="top"/>
    </xf>
    <xf numFmtId="3" fontId="0" fillId="6" borderId="24" xfId="0" applyNumberFormat="1" applyFill="1" applyBorder="1"/>
    <xf numFmtId="3" fontId="0" fillId="13" borderId="25" xfId="0" applyNumberFormat="1" applyFill="1" applyBorder="1"/>
    <xf numFmtId="3" fontId="0" fillId="13" borderId="26" xfId="0" applyNumberFormat="1" applyFill="1" applyBorder="1"/>
    <xf numFmtId="3" fontId="2" fillId="6" borderId="6" xfId="0" applyNumberFormat="1" applyFont="1" applyFill="1" applyBorder="1"/>
    <xf numFmtId="3" fontId="2" fillId="13" borderId="8" xfId="0" applyNumberFormat="1" applyFont="1" applyFill="1" applyBorder="1"/>
    <xf numFmtId="3" fontId="2" fillId="13" borderId="7" xfId="0" applyNumberFormat="1" applyFont="1" applyFill="1" applyBorder="1"/>
    <xf numFmtId="3" fontId="0" fillId="0" borderId="14" xfId="0" applyNumberFormat="1" applyFill="1" applyBorder="1"/>
    <xf numFmtId="3" fontId="2" fillId="7" borderId="6" xfId="0" applyNumberFormat="1" applyFont="1" applyFill="1" applyBorder="1" applyAlignment="1">
      <alignment horizontal="center"/>
    </xf>
    <xf numFmtId="3" fontId="0" fillId="7" borderId="14" xfId="0" applyNumberFormat="1" applyFill="1" applyBorder="1"/>
    <xf numFmtId="3" fontId="0" fillId="7" borderId="3" xfId="0" applyNumberFormat="1" applyFill="1" applyBorder="1"/>
    <xf numFmtId="3" fontId="0" fillId="7" borderId="9" xfId="0" applyNumberFormat="1" applyFill="1" applyBorder="1"/>
    <xf numFmtId="3" fontId="2" fillId="7" borderId="6" xfId="0" applyNumberFormat="1" applyFont="1" applyFill="1" applyBorder="1"/>
    <xf numFmtId="3" fontId="2" fillId="8" borderId="6" xfId="0" applyNumberFormat="1" applyFont="1" applyFill="1" applyBorder="1" applyAlignment="1">
      <alignment horizontal="left"/>
    </xf>
    <xf numFmtId="3" fontId="0" fillId="8" borderId="14" xfId="0" applyNumberFormat="1" applyFill="1" applyBorder="1"/>
    <xf numFmtId="3" fontId="0" fillId="8" borderId="3" xfId="0" applyNumberFormat="1" applyFill="1" applyBorder="1"/>
    <xf numFmtId="3" fontId="0" fillId="8" borderId="9" xfId="0" applyNumberFormat="1" applyFill="1" applyBorder="1" applyAlignment="1">
      <alignment horizontal="right" vertical="top"/>
    </xf>
    <xf numFmtId="3" fontId="2" fillId="8" borderId="6" xfId="0" applyNumberFormat="1" applyFont="1" applyFill="1" applyBorder="1"/>
    <xf numFmtId="3" fontId="0" fillId="9" borderId="6" xfId="0" applyNumberFormat="1" applyFill="1" applyBorder="1"/>
    <xf numFmtId="3" fontId="0" fillId="14" borderId="8" xfId="0" applyNumberFormat="1" applyFill="1" applyBorder="1"/>
    <xf numFmtId="3" fontId="0" fillId="14" borderId="7" xfId="0" applyNumberFormat="1" applyFill="1" applyBorder="1"/>
    <xf numFmtId="3" fontId="0" fillId="9" borderId="4" xfId="0" applyNumberFormat="1" applyFill="1" applyBorder="1"/>
    <xf numFmtId="3" fontId="0" fillId="14" borderId="15" xfId="0" applyNumberFormat="1" applyFill="1" applyBorder="1"/>
    <xf numFmtId="3" fontId="0" fillId="14" borderId="12" xfId="0" applyNumberFormat="1" applyFill="1" applyBorder="1"/>
    <xf numFmtId="3" fontId="2" fillId="10" borderId="6" xfId="0" applyNumberFormat="1" applyFont="1" applyFill="1" applyBorder="1" applyAlignment="1">
      <alignment horizontal="left"/>
    </xf>
    <xf numFmtId="3" fontId="0" fillId="15" borderId="14" xfId="0" applyNumberFormat="1" applyFill="1" applyBorder="1"/>
    <xf numFmtId="3" fontId="0" fillId="15" borderId="7" xfId="0" applyNumberFormat="1" applyFill="1" applyBorder="1"/>
    <xf numFmtId="3" fontId="0" fillId="10" borderId="18" xfId="0" applyNumberFormat="1" applyFill="1" applyBorder="1"/>
    <xf numFmtId="3" fontId="0" fillId="15" borderId="17" xfId="0" applyNumberFormat="1" applyFill="1" applyBorder="1" applyAlignment="1">
      <alignment horizontal="right" vertical="top"/>
    </xf>
    <xf numFmtId="3" fontId="0" fillId="15" borderId="20" xfId="0" applyNumberFormat="1" applyFill="1" applyBorder="1"/>
    <xf numFmtId="3" fontId="0" fillId="10" borderId="21" xfId="0" applyNumberFormat="1" applyFill="1" applyBorder="1"/>
    <xf numFmtId="3" fontId="0" fillId="15" borderId="22" xfId="0" applyNumberFormat="1" applyFill="1" applyBorder="1" applyAlignment="1">
      <alignment horizontal="right" vertical="top"/>
    </xf>
    <xf numFmtId="3" fontId="0" fillId="15" borderId="23" xfId="0" applyNumberFormat="1" applyFill="1" applyBorder="1"/>
    <xf numFmtId="3" fontId="0" fillId="15" borderId="22" xfId="0" applyNumberFormat="1" applyFill="1" applyBorder="1"/>
    <xf numFmtId="3" fontId="0" fillId="10" borderId="24" xfId="0" applyNumberFormat="1" applyFill="1" applyBorder="1"/>
    <xf numFmtId="3" fontId="0" fillId="15" borderId="25" xfId="0" applyNumberFormat="1" applyFill="1" applyBorder="1" applyAlignment="1">
      <alignment horizontal="right" vertical="top"/>
    </xf>
    <xf numFmtId="3" fontId="0" fillId="15" borderId="26" xfId="0" applyNumberFormat="1" applyFill="1" applyBorder="1"/>
    <xf numFmtId="3" fontId="2" fillId="10" borderId="6" xfId="0" applyNumberFormat="1" applyFont="1" applyFill="1" applyBorder="1"/>
    <xf numFmtId="3" fontId="2" fillId="15" borderId="8" xfId="0" applyNumberFormat="1" applyFont="1" applyFill="1" applyBorder="1"/>
    <xf numFmtId="3" fontId="2" fillId="15" borderId="7" xfId="0" applyNumberFormat="1" applyFont="1" applyFill="1" applyBorder="1"/>
    <xf numFmtId="3" fontId="0" fillId="0" borderId="5" xfId="0" applyNumberFormat="1" applyBorder="1"/>
    <xf numFmtId="0" fontId="16" fillId="0" borderId="0" xfId="0" applyFont="1"/>
    <xf numFmtId="0" fontId="2" fillId="5" borderId="9" xfId="0" applyFont="1" applyFill="1" applyBorder="1" applyAlignment="1">
      <alignment horizontal="center"/>
    </xf>
    <xf numFmtId="0" fontId="0" fillId="5" borderId="28" xfId="0" applyFill="1" applyBorder="1"/>
    <xf numFmtId="3" fontId="2" fillId="6" borderId="9" xfId="0" applyNumberFormat="1" applyFont="1" applyFill="1" applyBorder="1" applyAlignment="1">
      <alignment horizontal="center"/>
    </xf>
    <xf numFmtId="3" fontId="2" fillId="7" borderId="9" xfId="0" applyNumberFormat="1" applyFont="1" applyFill="1" applyBorder="1" applyAlignment="1">
      <alignment horizontal="center"/>
    </xf>
    <xf numFmtId="3" fontId="0" fillId="8" borderId="40" xfId="0" applyNumberFormat="1" applyFill="1" applyBorder="1"/>
    <xf numFmtId="3" fontId="0" fillId="10" borderId="41" xfId="0" applyNumberFormat="1" applyFill="1" applyBorder="1"/>
    <xf numFmtId="3" fontId="2" fillId="10" borderId="31" xfId="0" applyNumberFormat="1" applyFont="1" applyFill="1" applyBorder="1"/>
    <xf numFmtId="0" fontId="0" fillId="0" borderId="13" xfId="0" applyBorder="1"/>
    <xf numFmtId="0" fontId="6" fillId="0" borderId="0" xfId="0" applyFont="1" applyFill="1" applyBorder="1"/>
    <xf numFmtId="49" fontId="6" fillId="0" borderId="0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9" fillId="0" borderId="0" xfId="0" applyFont="1"/>
    <xf numFmtId="0" fontId="20" fillId="0" borderId="1" xfId="0" applyFont="1" applyBorder="1" applyAlignment="1">
      <alignment vertical="center"/>
    </xf>
    <xf numFmtId="3" fontId="2" fillId="0" borderId="9" xfId="6" applyNumberFormat="1" applyFont="1" applyBorder="1" applyAlignment="1">
      <alignment vertical="center"/>
    </xf>
    <xf numFmtId="3" fontId="10" fillId="0" borderId="9" xfId="6" applyNumberFormat="1" applyFont="1" applyBorder="1" applyAlignment="1">
      <alignment vertical="center"/>
    </xf>
    <xf numFmtId="3" fontId="10" fillId="0" borderId="10" xfId="0" applyNumberFormat="1" applyFont="1" applyBorder="1" applyAlignment="1">
      <alignment vertical="center"/>
    </xf>
    <xf numFmtId="0" fontId="14" fillId="9" borderId="6" xfId="0" applyFont="1" applyFill="1" applyBorder="1" applyAlignment="1">
      <alignment vertical="center"/>
    </xf>
    <xf numFmtId="3" fontId="14" fillId="9" borderId="8" xfId="6" applyNumberFormat="1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center" vertical="center"/>
    </xf>
    <xf numFmtId="0" fontId="0" fillId="5" borderId="18" xfId="0" applyFill="1" applyBorder="1" applyAlignment="1">
      <alignment vertical="center"/>
    </xf>
    <xf numFmtId="3" fontId="0" fillId="5" borderId="19" xfId="6" applyNumberFormat="1" applyFont="1" applyFill="1" applyBorder="1" applyAlignment="1">
      <alignment vertical="center"/>
    </xf>
    <xf numFmtId="3" fontId="0" fillId="5" borderId="20" xfId="0" applyNumberFormat="1" applyFill="1" applyBorder="1" applyAlignment="1">
      <alignment vertical="center"/>
    </xf>
    <xf numFmtId="0" fontId="0" fillId="5" borderId="21" xfId="0" applyFill="1" applyBorder="1" applyAlignment="1">
      <alignment vertical="center"/>
    </xf>
    <xf numFmtId="3" fontId="0" fillId="5" borderId="22" xfId="6" applyNumberFormat="1" applyFont="1" applyFill="1" applyBorder="1" applyAlignment="1">
      <alignment vertical="center"/>
    </xf>
    <xf numFmtId="3" fontId="0" fillId="5" borderId="23" xfId="0" applyNumberFormat="1" applyFill="1" applyBorder="1" applyAlignment="1">
      <alignment vertical="center"/>
    </xf>
    <xf numFmtId="0" fontId="0" fillId="5" borderId="24" xfId="0" applyFill="1" applyBorder="1" applyAlignment="1">
      <alignment vertical="center"/>
    </xf>
    <xf numFmtId="3" fontId="0" fillId="5" borderId="25" xfId="6" applyNumberFormat="1" applyFont="1" applyFill="1" applyBorder="1" applyAlignment="1">
      <alignment vertical="center"/>
    </xf>
    <xf numFmtId="3" fontId="0" fillId="5" borderId="26" xfId="0" applyNumberFormat="1" applyFill="1" applyBorder="1" applyAlignment="1">
      <alignment vertical="center"/>
    </xf>
    <xf numFmtId="0" fontId="2" fillId="5" borderId="6" xfId="0" applyFont="1" applyFill="1" applyBorder="1" applyAlignment="1">
      <alignment vertical="center"/>
    </xf>
    <xf numFmtId="3" fontId="2" fillId="5" borderId="7" xfId="6" applyNumberFormat="1" applyFont="1" applyFill="1" applyBorder="1" applyAlignment="1">
      <alignment vertical="center"/>
    </xf>
    <xf numFmtId="3" fontId="2" fillId="5" borderId="7" xfId="0" applyNumberFormat="1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3" fontId="0" fillId="0" borderId="11" xfId="0" applyNumberFormat="1" applyBorder="1" applyAlignment="1">
      <alignment vertical="center"/>
    </xf>
    <xf numFmtId="0" fontId="2" fillId="6" borderId="6" xfId="0" applyFont="1" applyFill="1" applyBorder="1" applyAlignment="1">
      <alignment horizontal="left" vertical="center"/>
    </xf>
    <xf numFmtId="3" fontId="2" fillId="6" borderId="8" xfId="0" applyNumberFormat="1" applyFont="1" applyFill="1" applyBorder="1" applyAlignment="1">
      <alignment vertical="center"/>
    </xf>
    <xf numFmtId="3" fontId="2" fillId="6" borderId="7" xfId="0" applyNumberFormat="1" applyFont="1" applyFill="1" applyBorder="1" applyAlignment="1">
      <alignment vertical="center"/>
    </xf>
    <xf numFmtId="0" fontId="0" fillId="6" borderId="18" xfId="0" applyFill="1" applyBorder="1" applyAlignment="1">
      <alignment vertical="center"/>
    </xf>
    <xf numFmtId="3" fontId="0" fillId="6" borderId="19" xfId="6" applyNumberFormat="1" applyFont="1" applyFill="1" applyBorder="1" applyAlignment="1">
      <alignment vertical="center"/>
    </xf>
    <xf numFmtId="3" fontId="0" fillId="6" borderId="20" xfId="6" applyNumberFormat="1" applyFont="1" applyFill="1" applyBorder="1" applyAlignment="1">
      <alignment vertical="center"/>
    </xf>
    <xf numFmtId="0" fontId="0" fillId="6" borderId="21" xfId="0" applyFill="1" applyBorder="1" applyAlignment="1">
      <alignment vertical="center"/>
    </xf>
    <xf numFmtId="3" fontId="0" fillId="6" borderId="22" xfId="6" applyNumberFormat="1" applyFont="1" applyFill="1" applyBorder="1" applyAlignment="1">
      <alignment vertical="center"/>
    </xf>
    <xf numFmtId="3" fontId="0" fillId="6" borderId="23" xfId="6" applyNumberFormat="1" applyFont="1" applyFill="1" applyBorder="1" applyAlignment="1">
      <alignment vertical="center"/>
    </xf>
    <xf numFmtId="0" fontId="0" fillId="6" borderId="24" xfId="0" applyFill="1" applyBorder="1" applyAlignment="1">
      <alignment vertical="center"/>
    </xf>
    <xf numFmtId="3" fontId="0" fillId="6" borderId="25" xfId="6" applyNumberFormat="1" applyFont="1" applyFill="1" applyBorder="1" applyAlignment="1">
      <alignment vertical="center"/>
    </xf>
    <xf numFmtId="3" fontId="0" fillId="6" borderId="26" xfId="6" applyNumberFormat="1" applyFont="1" applyFill="1" applyBorder="1" applyAlignment="1">
      <alignment vertical="center"/>
    </xf>
    <xf numFmtId="3" fontId="0" fillId="6" borderId="25" xfId="0" applyNumberFormat="1" applyFill="1" applyBorder="1" applyAlignment="1">
      <alignment vertical="center"/>
    </xf>
    <xf numFmtId="0" fontId="2" fillId="6" borderId="6" xfId="0" applyFont="1" applyFill="1" applyBorder="1" applyAlignment="1">
      <alignment vertical="center"/>
    </xf>
    <xf numFmtId="3" fontId="2" fillId="6" borderId="8" xfId="6" applyNumberFormat="1" applyFont="1" applyFill="1" applyBorder="1" applyAlignment="1">
      <alignment vertical="center"/>
    </xf>
    <xf numFmtId="3" fontId="2" fillId="6" borderId="7" xfId="6" applyNumberFormat="1" applyFont="1" applyFill="1" applyBorder="1" applyAlignment="1">
      <alignment vertical="center"/>
    </xf>
    <xf numFmtId="3" fontId="0" fillId="0" borderId="11" xfId="0" applyNumberFormat="1" applyFill="1" applyBorder="1" applyAlignment="1">
      <alignment vertical="center"/>
    </xf>
    <xf numFmtId="0" fontId="2" fillId="7" borderId="6" xfId="0" applyFont="1" applyFill="1" applyBorder="1" applyAlignment="1">
      <alignment horizontal="left" vertical="center"/>
    </xf>
    <xf numFmtId="3" fontId="2" fillId="7" borderId="8" xfId="0" applyNumberFormat="1" applyFont="1" applyFill="1" applyBorder="1" applyAlignment="1">
      <alignment vertical="center"/>
    </xf>
    <xf numFmtId="3" fontId="2" fillId="7" borderId="7" xfId="0" applyNumberFormat="1" applyFont="1" applyFill="1" applyBorder="1" applyAlignment="1">
      <alignment vertical="center"/>
    </xf>
    <xf numFmtId="0" fontId="0" fillId="7" borderId="3" xfId="0" applyFill="1" applyBorder="1" applyAlignment="1">
      <alignment vertical="center"/>
    </xf>
    <xf numFmtId="3" fontId="0" fillId="7" borderId="13" xfId="6" applyNumberFormat="1" applyFont="1" applyFill="1" applyBorder="1" applyAlignment="1">
      <alignment vertical="center"/>
    </xf>
    <xf numFmtId="3" fontId="0" fillId="7" borderId="11" xfId="6" applyNumberFormat="1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3" fontId="2" fillId="7" borderId="8" xfId="6" applyNumberFormat="1" applyFont="1" applyFill="1" applyBorder="1" applyAlignment="1">
      <alignment vertical="center"/>
    </xf>
    <xf numFmtId="3" fontId="0" fillId="7" borderId="7" xfId="6" applyNumberFormat="1" applyFont="1" applyFill="1" applyBorder="1" applyAlignment="1">
      <alignment vertical="center"/>
    </xf>
    <xf numFmtId="0" fontId="2" fillId="8" borderId="6" xfId="0" applyFont="1" applyFill="1" applyBorder="1" applyAlignment="1">
      <alignment horizontal="left" vertical="center"/>
    </xf>
    <xf numFmtId="3" fontId="2" fillId="8" borderId="8" xfId="0" applyNumberFormat="1" applyFont="1" applyFill="1" applyBorder="1" applyAlignment="1">
      <alignment vertical="center"/>
    </xf>
    <xf numFmtId="3" fontId="2" fillId="8" borderId="7" xfId="0" applyNumberFormat="1" applyFont="1" applyFill="1" applyBorder="1" applyAlignment="1">
      <alignment vertical="center"/>
    </xf>
    <xf numFmtId="0" fontId="0" fillId="8" borderId="3" xfId="0" applyFill="1" applyBorder="1" applyAlignment="1">
      <alignment vertical="center"/>
    </xf>
    <xf numFmtId="3" fontId="0" fillId="8" borderId="13" xfId="6" applyNumberFormat="1" applyFont="1" applyFill="1" applyBorder="1" applyAlignment="1">
      <alignment vertical="center"/>
    </xf>
    <xf numFmtId="3" fontId="0" fillId="8" borderId="11" xfId="6" applyNumberFormat="1" applyFont="1" applyFill="1" applyBorder="1" applyAlignment="1">
      <alignment vertical="center"/>
    </xf>
    <xf numFmtId="0" fontId="2" fillId="8" borderId="6" xfId="0" applyFont="1" applyFill="1" applyBorder="1" applyAlignment="1">
      <alignment vertical="center"/>
    </xf>
    <xf numFmtId="3" fontId="2" fillId="8" borderId="8" xfId="6" applyNumberFormat="1" applyFont="1" applyFill="1" applyBorder="1" applyAlignment="1">
      <alignment vertical="center"/>
    </xf>
    <xf numFmtId="3" fontId="0" fillId="8" borderId="7" xfId="6" applyNumberFormat="1" applyFont="1" applyFill="1" applyBorder="1" applyAlignment="1">
      <alignment vertical="center"/>
    </xf>
    <xf numFmtId="0" fontId="21" fillId="0" borderId="0" xfId="0" applyFont="1"/>
    <xf numFmtId="0" fontId="2" fillId="10" borderId="6" xfId="0" applyFont="1" applyFill="1" applyBorder="1" applyAlignment="1">
      <alignment horizontal="left" vertical="center"/>
    </xf>
    <xf numFmtId="3" fontId="2" fillId="10" borderId="8" xfId="0" applyNumberFormat="1" applyFont="1" applyFill="1" applyBorder="1" applyAlignment="1">
      <alignment vertical="center"/>
    </xf>
    <xf numFmtId="3" fontId="2" fillId="10" borderId="7" xfId="0" applyNumberFormat="1" applyFont="1" applyFill="1" applyBorder="1" applyAlignment="1">
      <alignment vertical="center"/>
    </xf>
    <xf numFmtId="0" fontId="0" fillId="10" borderId="18" xfId="0" applyFill="1" applyBorder="1" applyAlignment="1">
      <alignment vertical="center"/>
    </xf>
    <xf numFmtId="3" fontId="0" fillId="10" borderId="19" xfId="6" applyNumberFormat="1" applyFont="1" applyFill="1" applyBorder="1" applyAlignment="1">
      <alignment vertical="center"/>
    </xf>
    <xf numFmtId="3" fontId="0" fillId="10" borderId="20" xfId="6" applyNumberFormat="1" applyFont="1" applyFill="1" applyBorder="1" applyAlignment="1">
      <alignment vertical="center"/>
    </xf>
    <xf numFmtId="3" fontId="0" fillId="10" borderId="22" xfId="6" applyNumberFormat="1" applyFont="1" applyFill="1" applyBorder="1" applyAlignment="1">
      <alignment vertical="center"/>
    </xf>
    <xf numFmtId="3" fontId="0" fillId="10" borderId="23" xfId="6" applyNumberFormat="1" applyFont="1" applyFill="1" applyBorder="1" applyAlignment="1">
      <alignment vertical="center"/>
    </xf>
    <xf numFmtId="0" fontId="2" fillId="10" borderId="27" xfId="0" applyFont="1" applyFill="1" applyBorder="1" applyAlignment="1">
      <alignment vertical="center"/>
    </xf>
    <xf numFmtId="3" fontId="2" fillId="10" borderId="28" xfId="6" applyNumberFormat="1" applyFont="1" applyFill="1" applyBorder="1" applyAlignment="1">
      <alignment vertical="center"/>
    </xf>
    <xf numFmtId="3" fontId="2" fillId="10" borderId="29" xfId="6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3" fontId="2" fillId="0" borderId="10" xfId="0" applyNumberFormat="1" applyFont="1" applyBorder="1" applyAlignment="1">
      <alignment vertical="center"/>
    </xf>
    <xf numFmtId="0" fontId="14" fillId="0" borderId="11" xfId="0" applyFont="1" applyFill="1" applyBorder="1" applyAlignment="1">
      <alignment horizontal="center"/>
    </xf>
    <xf numFmtId="3" fontId="7" fillId="6" borderId="8" xfId="0" applyNumberFormat="1" applyFont="1" applyFill="1" applyBorder="1"/>
    <xf numFmtId="3" fontId="7" fillId="0" borderId="13" xfId="0" applyNumberFormat="1" applyFont="1" applyBorder="1"/>
    <xf numFmtId="3" fontId="7" fillId="7" borderId="8" xfId="0" applyNumberFormat="1" applyFont="1" applyFill="1" applyBorder="1" applyAlignment="1">
      <alignment horizontal="center"/>
    </xf>
    <xf numFmtId="3" fontId="6" fillId="7" borderId="13" xfId="0" applyNumberFormat="1" applyFont="1" applyFill="1" applyBorder="1"/>
    <xf numFmtId="3" fontId="7" fillId="7" borderId="8" xfId="0" applyNumberFormat="1" applyFont="1" applyFill="1" applyBorder="1"/>
    <xf numFmtId="3" fontId="7" fillId="8" borderId="8" xfId="0" applyNumberFormat="1" applyFont="1" applyFill="1" applyBorder="1" applyAlignment="1">
      <alignment horizontal="left"/>
    </xf>
    <xf numFmtId="3" fontId="6" fillId="8" borderId="13" xfId="0" applyNumberFormat="1" applyFont="1" applyFill="1" applyBorder="1"/>
    <xf numFmtId="3" fontId="7" fillId="8" borderId="8" xfId="0" applyNumberFormat="1" applyFont="1" applyFill="1" applyBorder="1"/>
    <xf numFmtId="3" fontId="7" fillId="9" borderId="8" xfId="0" applyNumberFormat="1" applyFont="1" applyFill="1" applyBorder="1" applyAlignment="1">
      <alignment horizontal="left"/>
    </xf>
    <xf numFmtId="3" fontId="7" fillId="9" borderId="15" xfId="0" applyNumberFormat="1" applyFont="1" applyFill="1" applyBorder="1"/>
    <xf numFmtId="3" fontId="2" fillId="10" borderId="7" xfId="0" applyNumberFormat="1" applyFont="1" applyFill="1" applyBorder="1"/>
    <xf numFmtId="3" fontId="12" fillId="0" borderId="0" xfId="0" applyNumberFormat="1" applyFont="1" applyFill="1" applyBorder="1"/>
    <xf numFmtId="0" fontId="0" fillId="9" borderId="6" xfId="0" applyFont="1" applyFill="1" applyBorder="1" applyAlignment="1">
      <alignment horizontal="left"/>
    </xf>
    <xf numFmtId="3" fontId="0" fillId="9" borderId="8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10" borderId="22" xfId="0" applyFill="1" applyBorder="1"/>
    <xf numFmtId="0" fontId="12" fillId="0" borderId="0" xfId="0" applyFont="1"/>
    <xf numFmtId="3" fontId="7" fillId="6" borderId="8" xfId="6" applyNumberFormat="1" applyFont="1" applyFill="1" applyBorder="1" applyAlignment="1">
      <alignment vertical="center"/>
    </xf>
    <xf numFmtId="0" fontId="0" fillId="0" borderId="0" xfId="0"/>
    <xf numFmtId="0" fontId="14" fillId="0" borderId="0" xfId="0" applyFont="1"/>
    <xf numFmtId="1" fontId="14" fillId="0" borderId="8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/>
    <xf numFmtId="0" fontId="0" fillId="5" borderId="18" xfId="0" applyFill="1" applyBorder="1"/>
    <xf numFmtId="3" fontId="0" fillId="5" borderId="19" xfId="0" applyNumberFormat="1" applyFill="1" applyBorder="1" applyAlignment="1">
      <alignment horizontal="right" vertical="center"/>
    </xf>
    <xf numFmtId="0" fontId="0" fillId="5" borderId="21" xfId="0" applyFill="1" applyBorder="1"/>
    <xf numFmtId="0" fontId="2" fillId="5" borderId="6" xfId="0" applyFont="1" applyFill="1" applyBorder="1"/>
    <xf numFmtId="3" fontId="2" fillId="5" borderId="8" xfId="0" applyNumberFormat="1" applyFont="1" applyFill="1" applyBorder="1" applyAlignment="1">
      <alignment horizontal="right" vertical="center"/>
    </xf>
    <xf numFmtId="0" fontId="2" fillId="6" borderId="6" xfId="0" applyFont="1" applyFill="1" applyBorder="1" applyAlignment="1"/>
    <xf numFmtId="3" fontId="2" fillId="6" borderId="8" xfId="0" applyNumberFormat="1" applyFont="1" applyFill="1" applyBorder="1" applyAlignment="1"/>
    <xf numFmtId="0" fontId="0" fillId="6" borderId="18" xfId="0" applyFill="1" applyBorder="1"/>
    <xf numFmtId="3" fontId="0" fillId="6" borderId="19" xfId="0" applyNumberFormat="1" applyFill="1" applyBorder="1" applyAlignment="1">
      <alignment horizontal="right" vertical="center"/>
    </xf>
    <xf numFmtId="0" fontId="0" fillId="6" borderId="24" xfId="0" applyFill="1" applyBorder="1"/>
    <xf numFmtId="3" fontId="0" fillId="6" borderId="25" xfId="0" applyNumberFormat="1" applyFill="1" applyBorder="1" applyAlignment="1">
      <alignment horizontal="right" vertical="center"/>
    </xf>
    <xf numFmtId="0" fontId="2" fillId="6" borderId="6" xfId="0" applyFont="1" applyFill="1" applyBorder="1"/>
    <xf numFmtId="3" fontId="2" fillId="6" borderId="8" xfId="0" applyNumberFormat="1" applyFont="1" applyFill="1" applyBorder="1" applyAlignment="1">
      <alignment horizontal="right" vertical="center"/>
    </xf>
    <xf numFmtId="0" fontId="2" fillId="7" borderId="6" xfId="0" applyFont="1" applyFill="1" applyBorder="1" applyAlignment="1"/>
    <xf numFmtId="3" fontId="2" fillId="7" borderId="8" xfId="0" applyNumberFormat="1" applyFont="1" applyFill="1" applyBorder="1" applyAlignment="1"/>
    <xf numFmtId="0" fontId="0" fillId="7" borderId="3" xfId="0" applyFill="1" applyBorder="1"/>
    <xf numFmtId="3" fontId="0" fillId="7" borderId="13" xfId="0" applyNumberFormat="1" applyFill="1" applyBorder="1" applyAlignment="1">
      <alignment horizontal="right" vertical="center"/>
    </xf>
    <xf numFmtId="0" fontId="2" fillId="7" borderId="6" xfId="0" applyFont="1" applyFill="1" applyBorder="1"/>
    <xf numFmtId="3" fontId="2" fillId="7" borderId="8" xfId="0" applyNumberFormat="1" applyFont="1" applyFill="1" applyBorder="1" applyAlignment="1">
      <alignment horizontal="right" vertical="center"/>
    </xf>
    <xf numFmtId="0" fontId="2" fillId="8" borderId="6" xfId="0" applyFont="1" applyFill="1" applyBorder="1" applyAlignment="1"/>
    <xf numFmtId="3" fontId="2" fillId="8" borderId="8" xfId="0" applyNumberFormat="1" applyFont="1" applyFill="1" applyBorder="1" applyAlignment="1"/>
    <xf numFmtId="0" fontId="0" fillId="8" borderId="3" xfId="0" applyFill="1" applyBorder="1"/>
    <xf numFmtId="3" fontId="0" fillId="8" borderId="13" xfId="0" applyNumberFormat="1" applyFill="1" applyBorder="1" applyAlignment="1">
      <alignment horizontal="right" vertical="center"/>
    </xf>
    <xf numFmtId="0" fontId="2" fillId="8" borderId="6" xfId="0" applyFont="1" applyFill="1" applyBorder="1"/>
    <xf numFmtId="3" fontId="2" fillId="8" borderId="8" xfId="0" applyNumberFormat="1" applyFont="1" applyFill="1" applyBorder="1" applyAlignment="1">
      <alignment horizontal="right" vertical="center"/>
    </xf>
    <xf numFmtId="0" fontId="2" fillId="9" borderId="6" xfId="0" applyFont="1" applyFill="1" applyBorder="1" applyAlignment="1"/>
    <xf numFmtId="3" fontId="2" fillId="9" borderId="8" xfId="0" applyNumberFormat="1" applyFont="1" applyFill="1" applyBorder="1" applyAlignment="1"/>
    <xf numFmtId="0" fontId="0" fillId="9" borderId="4" xfId="0" applyFont="1" applyFill="1" applyBorder="1" applyAlignment="1">
      <alignment horizontal="left"/>
    </xf>
    <xf numFmtId="3" fontId="0" fillId="9" borderId="15" xfId="0" applyNumberFormat="1" applyFont="1" applyFill="1" applyBorder="1" applyAlignment="1">
      <alignment horizontal="right" vertical="center"/>
    </xf>
    <xf numFmtId="0" fontId="2" fillId="9" borderId="27" xfId="0" applyFont="1" applyFill="1" applyBorder="1"/>
    <xf numFmtId="3" fontId="2" fillId="9" borderId="8" xfId="0" applyNumberFormat="1" applyFont="1" applyFill="1" applyBorder="1" applyAlignment="1">
      <alignment horizontal="right" vertical="center"/>
    </xf>
    <xf numFmtId="0" fontId="2" fillId="10" borderId="6" xfId="0" applyFont="1" applyFill="1" applyBorder="1" applyAlignment="1"/>
    <xf numFmtId="3" fontId="2" fillId="10" borderId="8" xfId="0" applyNumberFormat="1" applyFont="1" applyFill="1" applyBorder="1" applyAlignment="1"/>
    <xf numFmtId="0" fontId="0" fillId="10" borderId="18" xfId="0" applyFill="1" applyBorder="1"/>
    <xf numFmtId="3" fontId="0" fillId="10" borderId="19" xfId="0" applyNumberFormat="1" applyFill="1" applyBorder="1" applyAlignment="1">
      <alignment horizontal="right" vertical="center"/>
    </xf>
    <xf numFmtId="0" fontId="2" fillId="10" borderId="6" xfId="0" applyFont="1" applyFill="1" applyBorder="1"/>
    <xf numFmtId="3" fontId="2" fillId="10" borderId="8" xfId="0" applyNumberFormat="1" applyFont="1" applyFill="1" applyBorder="1" applyAlignment="1">
      <alignment horizontal="right" vertical="center"/>
    </xf>
    <xf numFmtId="0" fontId="2" fillId="12" borderId="6" xfId="0" applyFont="1" applyFill="1" applyBorder="1" applyAlignment="1"/>
    <xf numFmtId="3" fontId="2" fillId="12" borderId="8" xfId="0" applyNumberFormat="1" applyFont="1" applyFill="1" applyBorder="1" applyAlignment="1"/>
    <xf numFmtId="0" fontId="0" fillId="12" borderId="6" xfId="0" applyFill="1" applyBorder="1"/>
    <xf numFmtId="3" fontId="0" fillId="12" borderId="8" xfId="0" applyNumberFormat="1" applyFill="1" applyBorder="1" applyAlignment="1">
      <alignment horizontal="right" vertical="center"/>
    </xf>
    <xf numFmtId="0" fontId="2" fillId="12" borderId="4" xfId="0" applyFont="1" applyFill="1" applyBorder="1"/>
    <xf numFmtId="3" fontId="2" fillId="12" borderId="15" xfId="0" applyNumberFormat="1" applyFont="1" applyFill="1" applyBorder="1" applyAlignment="1">
      <alignment horizontal="right" vertical="center"/>
    </xf>
    <xf numFmtId="0" fontId="14" fillId="9" borderId="6" xfId="0" applyFont="1" applyFill="1" applyBorder="1"/>
    <xf numFmtId="3" fontId="14" fillId="9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4" fontId="0" fillId="0" borderId="0" xfId="0" applyNumberFormat="1" applyBorder="1" applyAlignment="1">
      <alignment horizontal="right" vertical="center"/>
    </xf>
    <xf numFmtId="0" fontId="0" fillId="0" borderId="0" xfId="0" applyBorder="1"/>
    <xf numFmtId="4" fontId="0" fillId="0" borderId="0" xfId="0" applyNumberFormat="1" applyAlignment="1">
      <alignment horizontal="right" vertical="center"/>
    </xf>
    <xf numFmtId="0" fontId="2" fillId="5" borderId="8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vertical="center"/>
    </xf>
    <xf numFmtId="1" fontId="14" fillId="0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0" fillId="0" borderId="14" xfId="0" applyBorder="1" applyAlignment="1"/>
    <xf numFmtId="0" fontId="0" fillId="0" borderId="7" xfId="0" applyBorder="1" applyAlignment="1"/>
    <xf numFmtId="0" fontId="6" fillId="0" borderId="0" xfId="0" applyFont="1" applyFill="1" applyBorder="1" applyAlignment="1">
      <alignment vertical="top" wrapText="1"/>
    </xf>
    <xf numFmtId="3" fontId="0" fillId="0" borderId="0" xfId="0" applyNumberFormat="1" applyBorder="1"/>
    <xf numFmtId="3" fontId="7" fillId="7" borderId="8" xfId="6" applyNumberFormat="1" applyFont="1" applyFill="1" applyBorder="1" applyAlignment="1">
      <alignment vertical="center"/>
    </xf>
    <xf numFmtId="3" fontId="7" fillId="8" borderId="8" xfId="6" applyNumberFormat="1" applyFont="1" applyFill="1" applyBorder="1" applyAlignment="1">
      <alignment vertical="center"/>
    </xf>
    <xf numFmtId="0" fontId="2" fillId="9" borderId="6" xfId="0" applyFont="1" applyFill="1" applyBorder="1" applyAlignment="1">
      <alignment horizontal="left" vertical="center"/>
    </xf>
    <xf numFmtId="3" fontId="1" fillId="9" borderId="8" xfId="6" applyNumberFormat="1" applyFont="1" applyFill="1" applyBorder="1" applyAlignment="1">
      <alignment vertical="center"/>
    </xf>
    <xf numFmtId="0" fontId="2" fillId="9" borderId="27" xfId="0" applyFont="1" applyFill="1" applyBorder="1" applyAlignment="1">
      <alignment vertical="center"/>
    </xf>
    <xf numFmtId="3" fontId="2" fillId="9" borderId="15" xfId="6" applyNumberFormat="1" applyFont="1" applyFill="1" applyBorder="1" applyAlignment="1">
      <alignment vertical="center"/>
    </xf>
    <xf numFmtId="3" fontId="7" fillId="9" borderId="15" xfId="6" applyNumberFormat="1" applyFont="1" applyFill="1" applyBorder="1" applyAlignment="1">
      <alignment vertical="center"/>
    </xf>
    <xf numFmtId="3" fontId="2" fillId="9" borderId="12" xfId="6" applyNumberFormat="1" applyFont="1" applyFill="1" applyBorder="1" applyAlignment="1">
      <alignment vertical="center"/>
    </xf>
    <xf numFmtId="3" fontId="7" fillId="10" borderId="28" xfId="6" applyNumberFormat="1" applyFont="1" applyFill="1" applyBorder="1" applyAlignment="1">
      <alignment vertical="center"/>
    </xf>
    <xf numFmtId="3" fontId="7" fillId="0" borderId="9" xfId="6" applyNumberFormat="1" applyFont="1" applyBorder="1" applyAlignment="1">
      <alignment vertical="center"/>
    </xf>
    <xf numFmtId="3" fontId="2" fillId="9" borderId="12" xfId="0" applyNumberFormat="1" applyFont="1" applyFill="1" applyBorder="1"/>
    <xf numFmtId="0" fontId="14" fillId="2" borderId="6" xfId="0" applyFont="1" applyFill="1" applyBorder="1" applyAlignment="1">
      <alignment vertical="center"/>
    </xf>
    <xf numFmtId="3" fontId="16" fillId="0" borderId="15" xfId="0" applyNumberFormat="1" applyFont="1" applyFill="1" applyBorder="1"/>
    <xf numFmtId="3" fontId="11" fillId="0" borderId="0" xfId="0" applyNumberFormat="1" applyFont="1"/>
    <xf numFmtId="3" fontId="7" fillId="3" borderId="17" xfId="0" applyNumberFormat="1" applyFont="1" applyFill="1" applyBorder="1"/>
    <xf numFmtId="3" fontId="7" fillId="3" borderId="22" xfId="0" applyNumberFormat="1" applyFont="1" applyFill="1" applyBorder="1"/>
    <xf numFmtId="3" fontId="2" fillId="3" borderId="22" xfId="0" applyNumberFormat="1" applyFont="1" applyFill="1" applyBorder="1"/>
    <xf numFmtId="3" fontId="7" fillId="3" borderId="28" xfId="0" applyNumberFormat="1" applyFont="1" applyFill="1" applyBorder="1"/>
    <xf numFmtId="0" fontId="2" fillId="3" borderId="38" xfId="0" applyFont="1" applyFill="1" applyBorder="1"/>
    <xf numFmtId="0" fontId="2" fillId="3" borderId="39" xfId="0" applyFont="1" applyFill="1" applyBorder="1"/>
    <xf numFmtId="49" fontId="2" fillId="3" borderId="8" xfId="0" applyNumberFormat="1" applyFont="1" applyFill="1" applyBorder="1"/>
    <xf numFmtId="3" fontId="6" fillId="4" borderId="33" xfId="0" applyNumberFormat="1" applyFont="1" applyFill="1" applyBorder="1"/>
    <xf numFmtId="3" fontId="6" fillId="4" borderId="21" xfId="0" applyNumberFormat="1" applyFont="1" applyFill="1" applyBorder="1"/>
    <xf numFmtId="3" fontId="0" fillId="4" borderId="21" xfId="0" applyNumberFormat="1" applyFont="1" applyFill="1" applyBorder="1"/>
    <xf numFmtId="3" fontId="6" fillId="4" borderId="27" xfId="0" applyNumberFormat="1" applyFont="1" applyFill="1" applyBorder="1"/>
    <xf numFmtId="49" fontId="6" fillId="0" borderId="23" xfId="0" applyNumberFormat="1" applyFont="1" applyBorder="1"/>
    <xf numFmtId="3" fontId="6" fillId="2" borderId="33" xfId="0" applyNumberFormat="1" applyFont="1" applyFill="1" applyBorder="1"/>
    <xf numFmtId="3" fontId="6" fillId="2" borderId="21" xfId="0" applyNumberFormat="1" applyFont="1" applyFill="1" applyBorder="1"/>
    <xf numFmtId="0" fontId="0" fillId="0" borderId="31" xfId="0" applyBorder="1"/>
    <xf numFmtId="3" fontId="6" fillId="4" borderId="24" xfId="0" applyNumberFormat="1" applyFont="1" applyFill="1" applyBorder="1"/>
    <xf numFmtId="3" fontId="6" fillId="2" borderId="24" xfId="0" applyNumberFormat="1" applyFont="1" applyFill="1" applyBorder="1"/>
    <xf numFmtId="0" fontId="0" fillId="0" borderId="42" xfId="0" applyBorder="1"/>
    <xf numFmtId="3" fontId="2" fillId="2" borderId="6" xfId="0" applyNumberFormat="1" applyFont="1" applyFill="1" applyBorder="1"/>
    <xf numFmtId="0" fontId="0" fillId="0" borderId="43" xfId="0" applyBorder="1"/>
    <xf numFmtId="3" fontId="6" fillId="4" borderId="22" xfId="0" applyNumberFormat="1" applyFont="1" applyFill="1" applyBorder="1"/>
    <xf numFmtId="3" fontId="0" fillId="4" borderId="22" xfId="0" applyNumberFormat="1" applyFont="1" applyFill="1" applyBorder="1"/>
    <xf numFmtId="3" fontId="6" fillId="3" borderId="22" xfId="0" applyNumberFormat="1" applyFont="1" applyFill="1" applyBorder="1"/>
    <xf numFmtId="3" fontId="0" fillId="3" borderId="22" xfId="0" applyNumberFormat="1" applyFont="1" applyFill="1" applyBorder="1"/>
    <xf numFmtId="3" fontId="6" fillId="3" borderId="28" xfId="0" applyNumberFormat="1" applyFont="1" applyFill="1" applyBorder="1"/>
    <xf numFmtId="3" fontId="6" fillId="4" borderId="25" xfId="0" applyNumberFormat="1" applyFont="1" applyFill="1" applyBorder="1"/>
    <xf numFmtId="3" fontId="7" fillId="4" borderId="17" xfId="0" applyNumberFormat="1" applyFont="1" applyFill="1" applyBorder="1"/>
    <xf numFmtId="3" fontId="7" fillId="4" borderId="22" xfId="0" applyNumberFormat="1" applyFont="1" applyFill="1" applyBorder="1"/>
    <xf numFmtId="3" fontId="2" fillId="4" borderId="22" xfId="0" applyNumberFormat="1" applyFont="1" applyFill="1" applyBorder="1"/>
    <xf numFmtId="3" fontId="7" fillId="4" borderId="25" xfId="0" applyNumberFormat="1" applyFont="1" applyFill="1" applyBorder="1"/>
    <xf numFmtId="3" fontId="6" fillId="2" borderId="25" xfId="0" applyNumberFormat="1" applyFont="1" applyFill="1" applyBorder="1"/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/>
    <xf numFmtId="3" fontId="2" fillId="2" borderId="13" xfId="0" applyNumberFormat="1" applyFont="1" applyFill="1" applyBorder="1"/>
    <xf numFmtId="0" fontId="0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13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</cellXfs>
  <cellStyles count="7">
    <cellStyle name="Čárka" xfId="6" builtinId="3"/>
    <cellStyle name="Normální" xfId="0" builtinId="0"/>
    <cellStyle name="Normální 2" xfId="2"/>
    <cellStyle name="Normální 2 3" xfId="3"/>
    <cellStyle name="Normální 3" xfId="4"/>
    <cellStyle name="Normální 3 2" xfId="5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copkoval\AppData\Local\Temp\D&#283;k_2016\Rozpo&#269;et_d&#283;kan&#225;t_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ome\kanoval\z&#225;loha\TAJEMN&#205;K\Rozpo&#269;ty\2019\P&#344;&#205;PRAVA\Rozpo&#269;et%20d&#283;kan&#225;t%202019\Pl&#225;n%20-%20odd&#283;len&#237;%20d&#283;kan&#225;tu%20-%202019\3901\3901_dle%20kapito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ome\kanoval\z&#225;loha\TAJEMN&#205;K\Rozpo&#269;ty\2019\P&#345;F\P&#344;&#205;PRAVA\Rozpo&#269;et%20d&#283;kan&#225;t%202019\Pl&#225;n%20-%20odd&#283;len&#237;%20d&#283;kan&#225;tu%20-%202019\3912_final\3912_dle_kapitol_fi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ome\kanoval\z&#225;loha\TAJEMN&#205;K\Rozpo&#269;ty\2019\P&#345;F\P&#344;&#205;PRAVA\Rozpo&#269;et%20d&#283;kan&#225;t%202019\Pl&#225;n%20-%20odd&#283;len&#237;%20d&#283;kan&#225;tu%20-%202019\3210_final\3210_dle_kapit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1 (2)"/>
      <sheetName val="FINAL"/>
      <sheetName val="FINAL_PLAN"/>
      <sheetName val="Souhrn_11_30"/>
      <sheetName val="Souhrn_19"/>
      <sheetName val="3900_2014"/>
      <sheetName val="3900_2014 rez_děkan"/>
      <sheetName val="3900_2014 rez_Dvořák"/>
      <sheetName val="3900_2014 rez_Kubínek"/>
      <sheetName val="3900_2014 rez_Molnár"/>
      <sheetName val="3900_2014 rez_Hradil"/>
      <sheetName val="3901_2014"/>
      <sheetName val="3903_2014"/>
      <sheetName val="3904_2014"/>
      <sheetName val="3905_2014"/>
      <sheetName val="3906_2014"/>
      <sheetName val="3907_2014"/>
      <sheetName val="3908_2014"/>
      <sheetName val="3911_2014"/>
      <sheetName val="3912_2014"/>
      <sheetName val="3913_2014"/>
      <sheetName val="3914_2014"/>
      <sheetName val="3915_2014"/>
      <sheetName val="3916_2014"/>
      <sheetName val="3917_2014"/>
      <sheetName val="3918_2014"/>
      <sheetName val="3950_2014"/>
      <sheetName val="3960_2014"/>
      <sheetName val="3210_2014"/>
      <sheetName val="FINAL_PLAN_CERP"/>
      <sheetName val="k přidání"/>
    </sheetNames>
    <sheetDataSet>
      <sheetData sheetId="0"/>
      <sheetData sheetId="1"/>
      <sheetData sheetId="2"/>
      <sheetData sheetId="3"/>
      <sheetData sheetId="4">
        <row r="10">
          <cell r="B10">
            <v>3900</v>
          </cell>
        </row>
        <row r="11">
          <cell r="B11">
            <v>3901</v>
          </cell>
        </row>
        <row r="12">
          <cell r="B12">
            <v>3903</v>
          </cell>
        </row>
        <row r="13">
          <cell r="B13">
            <v>3904</v>
          </cell>
        </row>
        <row r="14">
          <cell r="B14">
            <v>3905</v>
          </cell>
        </row>
        <row r="15">
          <cell r="B15">
            <v>3906</v>
          </cell>
        </row>
        <row r="16">
          <cell r="B16">
            <v>3907</v>
          </cell>
        </row>
        <row r="17">
          <cell r="B17">
            <v>3908</v>
          </cell>
        </row>
        <row r="22">
          <cell r="B22">
            <v>3912</v>
          </cell>
        </row>
        <row r="24">
          <cell r="B24">
            <v>3915</v>
          </cell>
        </row>
        <row r="26">
          <cell r="B26">
            <v>3917</v>
          </cell>
        </row>
        <row r="27">
          <cell r="B27">
            <v>3918</v>
          </cell>
        </row>
        <row r="28">
          <cell r="B28">
            <v>3960</v>
          </cell>
        </row>
        <row r="29">
          <cell r="B29">
            <v>3210</v>
          </cell>
        </row>
        <row r="41">
          <cell r="B41">
            <v>3911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/>
      <sheetData sheetId="1">
        <row r="38">
          <cell r="O38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 refreshError="1"/>
      <sheetData sheetId="1">
        <row r="59">
          <cell r="O59">
            <v>0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/>
      <sheetData sheetId="1">
        <row r="46">
          <cell r="O46">
            <v>0</v>
          </cell>
        </row>
        <row r="59">
          <cell r="O59">
            <v>0</v>
          </cell>
        </row>
        <row r="62">
          <cell r="O62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5"/>
  <sheetViews>
    <sheetView workbookViewId="0">
      <selection activeCell="A36" sqref="A36"/>
    </sheetView>
  </sheetViews>
  <sheetFormatPr defaultRowHeight="15" x14ac:dyDescent="0.25"/>
  <cols>
    <col min="2" max="2" width="46.5703125" customWidth="1"/>
    <col min="3" max="3" width="8" customWidth="1"/>
    <col min="4" max="5" width="17" customWidth="1"/>
    <col min="6" max="6" width="14.28515625" customWidth="1"/>
    <col min="7" max="7" width="16.140625" customWidth="1"/>
    <col min="8" max="8" width="14.28515625" customWidth="1"/>
    <col min="9" max="9" width="17" customWidth="1"/>
    <col min="10" max="10" width="14.28515625" customWidth="1"/>
    <col min="11" max="11" width="17.7109375" customWidth="1"/>
    <col min="12" max="13" width="11.28515625" style="4" bestFit="1" customWidth="1"/>
    <col min="14" max="15" width="15" style="4" bestFit="1" customWidth="1"/>
    <col min="16" max="16" width="17.28515625" customWidth="1"/>
    <col min="17" max="17" width="16" customWidth="1"/>
    <col min="18" max="18" width="16.140625" customWidth="1"/>
    <col min="19" max="19" width="14.5703125" customWidth="1"/>
    <col min="20" max="20" width="8" customWidth="1"/>
    <col min="21" max="21" width="7.42578125" customWidth="1"/>
    <col min="22" max="22" width="15.140625" customWidth="1"/>
    <col min="25" max="25" width="16" bestFit="1" customWidth="1"/>
    <col min="26" max="26" width="15.140625" customWidth="1"/>
  </cols>
  <sheetData>
    <row r="1" spans="2:16" ht="21" x14ac:dyDescent="0.35">
      <c r="B1" s="53" t="s">
        <v>39</v>
      </c>
      <c r="C1" s="53"/>
      <c r="D1" s="53"/>
      <c r="E1" s="53"/>
    </row>
    <row r="2" spans="2:16" ht="21" x14ac:dyDescent="0.35">
      <c r="B2" s="53" t="s">
        <v>42</v>
      </c>
      <c r="C2" s="53"/>
      <c r="D2" s="53"/>
      <c r="E2" s="53"/>
    </row>
    <row r="3" spans="2:16" ht="21" x14ac:dyDescent="0.35">
      <c r="B3" s="53"/>
      <c r="C3" s="53"/>
      <c r="D3" s="53"/>
      <c r="E3" s="53"/>
    </row>
    <row r="4" spans="2:16" ht="38.25" thickBot="1" x14ac:dyDescent="0.3">
      <c r="B4" s="45" t="s">
        <v>36</v>
      </c>
      <c r="D4" s="25" t="s">
        <v>0</v>
      </c>
      <c r="E4" s="25" t="s">
        <v>1</v>
      </c>
      <c r="F4" s="25" t="s">
        <v>2</v>
      </c>
      <c r="G4" s="25" t="s">
        <v>3</v>
      </c>
      <c r="H4" s="25" t="s">
        <v>4</v>
      </c>
      <c r="I4" s="25" t="s">
        <v>5</v>
      </c>
      <c r="J4" s="28" t="s">
        <v>13</v>
      </c>
      <c r="K4" s="28" t="s">
        <v>12</v>
      </c>
      <c r="L4" s="47"/>
      <c r="M4" s="47"/>
      <c r="N4" s="48"/>
      <c r="O4" s="48"/>
    </row>
    <row r="5" spans="2:16" x14ac:dyDescent="0.25">
      <c r="B5" s="4" t="s">
        <v>6</v>
      </c>
      <c r="C5" s="26">
        <f>[1]Souhrn_11_30!B10</f>
        <v>3900</v>
      </c>
      <c r="D5" s="22">
        <v>8317801</v>
      </c>
      <c r="E5" s="23">
        <v>274085</v>
      </c>
      <c r="F5" s="23">
        <v>40634</v>
      </c>
      <c r="G5" s="52">
        <v>0</v>
      </c>
      <c r="H5" s="23">
        <v>333</v>
      </c>
      <c r="I5" s="23">
        <v>903781</v>
      </c>
      <c r="J5" s="37">
        <v>72312</v>
      </c>
      <c r="K5" s="29">
        <f>SUM(D5:J5)</f>
        <v>9608946</v>
      </c>
      <c r="L5" s="49"/>
      <c r="M5" s="49"/>
      <c r="N5" s="2"/>
      <c r="O5" s="2"/>
      <c r="P5" s="3"/>
    </row>
    <row r="6" spans="2:16" x14ac:dyDescent="0.25">
      <c r="B6" t="s">
        <v>14</v>
      </c>
      <c r="C6" s="26">
        <f>[1]Souhrn_11_30!B11</f>
        <v>3901</v>
      </c>
      <c r="D6" s="24">
        <v>3556046</v>
      </c>
      <c r="E6" s="11">
        <v>22330</v>
      </c>
      <c r="F6" s="11">
        <v>0</v>
      </c>
      <c r="G6" s="11">
        <v>0</v>
      </c>
      <c r="H6" s="11">
        <v>2327</v>
      </c>
      <c r="I6" s="11">
        <v>6594</v>
      </c>
      <c r="J6" s="34"/>
      <c r="K6" s="29">
        <f t="shared" ref="K6:K23" si="0">SUM(D6:J6)</f>
        <v>3587297</v>
      </c>
      <c r="L6" s="49"/>
      <c r="M6" s="49"/>
      <c r="N6" s="2"/>
      <c r="O6" s="2"/>
      <c r="P6" s="3"/>
    </row>
    <row r="7" spans="2:16" x14ac:dyDescent="0.25">
      <c r="B7" t="s">
        <v>15</v>
      </c>
      <c r="C7" s="26">
        <f>[1]Souhrn_11_30!B12</f>
        <v>3903</v>
      </c>
      <c r="D7" s="24">
        <v>3270330</v>
      </c>
      <c r="E7" s="11">
        <v>49519</v>
      </c>
      <c r="F7" s="11">
        <v>700</v>
      </c>
      <c r="G7" s="11">
        <v>0</v>
      </c>
      <c r="H7" s="11">
        <v>2117</v>
      </c>
      <c r="I7" s="11">
        <v>39044</v>
      </c>
      <c r="J7" s="34"/>
      <c r="K7" s="29">
        <f t="shared" si="0"/>
        <v>3361710</v>
      </c>
      <c r="L7" s="49"/>
      <c r="M7" s="49"/>
      <c r="N7" s="2"/>
      <c r="O7" s="2"/>
      <c r="P7" s="3"/>
    </row>
    <row r="8" spans="2:16" x14ac:dyDescent="0.25">
      <c r="B8" t="s">
        <v>16</v>
      </c>
      <c r="C8" s="26">
        <f>[1]Souhrn_11_30!B13</f>
        <v>3904</v>
      </c>
      <c r="D8" s="24">
        <v>618783</v>
      </c>
      <c r="E8" s="11">
        <v>24717</v>
      </c>
      <c r="F8" s="11">
        <v>1172</v>
      </c>
      <c r="G8" s="11">
        <v>0</v>
      </c>
      <c r="H8" s="11">
        <v>2945</v>
      </c>
      <c r="I8" s="11">
        <v>12233</v>
      </c>
      <c r="J8" s="34"/>
      <c r="K8" s="29">
        <f t="shared" si="0"/>
        <v>659850</v>
      </c>
      <c r="L8" s="49"/>
      <c r="M8" s="49"/>
      <c r="N8" s="2"/>
      <c r="O8" s="2"/>
      <c r="P8" s="3"/>
    </row>
    <row r="9" spans="2:16" x14ac:dyDescent="0.25">
      <c r="B9" t="s">
        <v>17</v>
      </c>
      <c r="C9" s="26">
        <f>[1]Souhrn_11_30!B14</f>
        <v>3905</v>
      </c>
      <c r="D9" s="24">
        <v>1175969</v>
      </c>
      <c r="E9" s="11">
        <v>12711</v>
      </c>
      <c r="F9" s="11">
        <v>9804</v>
      </c>
      <c r="G9" s="11">
        <v>0</v>
      </c>
      <c r="H9" s="11">
        <v>2174</v>
      </c>
      <c r="I9" s="11">
        <v>4365</v>
      </c>
      <c r="J9" s="34"/>
      <c r="K9" s="29">
        <f t="shared" si="0"/>
        <v>1205023</v>
      </c>
      <c r="L9" s="49"/>
      <c r="M9" s="49"/>
      <c r="N9" s="2"/>
      <c r="O9" s="2"/>
      <c r="P9" s="3"/>
    </row>
    <row r="10" spans="2:16" x14ac:dyDescent="0.25">
      <c r="B10" t="s">
        <v>18</v>
      </c>
      <c r="C10" s="26">
        <f>[1]Souhrn_11_30!B15</f>
        <v>3906</v>
      </c>
      <c r="D10" s="24">
        <v>1290889</v>
      </c>
      <c r="E10" s="11">
        <v>129087</v>
      </c>
      <c r="F10" s="11">
        <v>8221</v>
      </c>
      <c r="G10" s="11">
        <v>0</v>
      </c>
      <c r="H10" s="11">
        <v>665</v>
      </c>
      <c r="I10" s="11">
        <v>216526</v>
      </c>
      <c r="J10" s="34"/>
      <c r="K10" s="29">
        <f t="shared" si="0"/>
        <v>1645388</v>
      </c>
      <c r="L10" s="49"/>
      <c r="M10" s="49"/>
      <c r="N10" s="2"/>
      <c r="O10" s="2"/>
      <c r="P10" s="3"/>
    </row>
    <row r="11" spans="2:16" x14ac:dyDescent="0.25">
      <c r="B11" s="4" t="s">
        <v>19</v>
      </c>
      <c r="C11" s="26">
        <f>[1]Souhrn_11_30!B16</f>
        <v>3907</v>
      </c>
      <c r="D11" s="24">
        <v>4470761</v>
      </c>
      <c r="E11" s="11">
        <v>249991</v>
      </c>
      <c r="F11" s="11">
        <v>5555</v>
      </c>
      <c r="G11" s="11">
        <v>0</v>
      </c>
      <c r="H11" s="11">
        <v>14869</v>
      </c>
      <c r="I11" s="11">
        <v>68804</v>
      </c>
      <c r="J11" s="34"/>
      <c r="K11" s="29">
        <f t="shared" si="0"/>
        <v>4809980</v>
      </c>
      <c r="L11" s="49"/>
      <c r="M11" s="49"/>
      <c r="N11" s="2"/>
      <c r="O11" s="2"/>
      <c r="P11" s="3"/>
    </row>
    <row r="12" spans="2:16" x14ac:dyDescent="0.25">
      <c r="B12" t="s">
        <v>20</v>
      </c>
      <c r="C12" s="26">
        <f>[1]Souhrn_11_30!B17</f>
        <v>3908</v>
      </c>
      <c r="D12" s="24">
        <v>2666795</v>
      </c>
      <c r="E12" s="11">
        <v>17277</v>
      </c>
      <c r="F12" s="11">
        <v>4629</v>
      </c>
      <c r="G12" s="11">
        <v>0</v>
      </c>
      <c r="H12" s="11">
        <v>1330</v>
      </c>
      <c r="I12" s="11">
        <v>210512</v>
      </c>
      <c r="J12" s="34"/>
      <c r="K12" s="29">
        <f t="shared" si="0"/>
        <v>2900543</v>
      </c>
      <c r="L12" s="49"/>
      <c r="M12" s="49"/>
      <c r="N12" s="2"/>
      <c r="O12" s="2"/>
      <c r="P12" s="3"/>
    </row>
    <row r="13" spans="2:16" x14ac:dyDescent="0.25">
      <c r="B13" s="1" t="s">
        <v>21</v>
      </c>
      <c r="C13" s="26">
        <f>[1]Souhrn_11_30!B41</f>
        <v>3911</v>
      </c>
      <c r="D13" s="24">
        <v>10255009</v>
      </c>
      <c r="E13" s="11">
        <v>1936063</v>
      </c>
      <c r="F13" s="11">
        <v>2035</v>
      </c>
      <c r="G13" s="11">
        <v>0</v>
      </c>
      <c r="H13" s="11">
        <v>1822207</v>
      </c>
      <c r="I13" s="11">
        <v>1917377</v>
      </c>
      <c r="J13" s="34">
        <v>677373</v>
      </c>
      <c r="K13" s="29">
        <f t="shared" si="0"/>
        <v>16610064</v>
      </c>
      <c r="L13" s="49"/>
      <c r="M13" s="49"/>
      <c r="N13" s="2"/>
      <c r="O13" s="2"/>
      <c r="P13" s="3"/>
    </row>
    <row r="14" spans="2:16" x14ac:dyDescent="0.25">
      <c r="B14" s="1" t="s">
        <v>31</v>
      </c>
      <c r="C14" s="26">
        <v>3921</v>
      </c>
      <c r="D14" s="24">
        <v>0</v>
      </c>
      <c r="E14" s="11">
        <v>0</v>
      </c>
      <c r="F14" s="11">
        <v>0</v>
      </c>
      <c r="G14" s="29">
        <v>3782530</v>
      </c>
      <c r="H14" s="11">
        <v>0</v>
      </c>
      <c r="I14" s="11">
        <v>0</v>
      </c>
      <c r="J14" s="34"/>
      <c r="K14" s="29">
        <f t="shared" si="0"/>
        <v>3782530</v>
      </c>
      <c r="L14" s="49"/>
      <c r="M14" s="49"/>
      <c r="N14" s="2"/>
      <c r="O14" s="2"/>
      <c r="P14" s="3"/>
    </row>
    <row r="15" spans="2:16" x14ac:dyDescent="0.25">
      <c r="B15" s="1" t="s">
        <v>34</v>
      </c>
      <c r="C15" s="26">
        <v>3940</v>
      </c>
      <c r="D15" s="24">
        <v>0</v>
      </c>
      <c r="E15" s="11">
        <v>0</v>
      </c>
      <c r="F15" s="11">
        <v>0</v>
      </c>
      <c r="G15" s="11">
        <v>1133162</v>
      </c>
      <c r="H15" s="11">
        <v>0</v>
      </c>
      <c r="I15" s="11">
        <v>0</v>
      </c>
      <c r="J15" s="34"/>
      <c r="K15" s="29">
        <f t="shared" si="0"/>
        <v>1133162</v>
      </c>
      <c r="L15" s="49"/>
      <c r="M15" s="49"/>
      <c r="N15" s="2"/>
      <c r="O15" s="2"/>
      <c r="P15" s="3"/>
    </row>
    <row r="16" spans="2:16" x14ac:dyDescent="0.25">
      <c r="B16" s="1" t="s">
        <v>33</v>
      </c>
      <c r="C16" s="26">
        <f>[1]Souhrn_11_30!B22</f>
        <v>3912</v>
      </c>
      <c r="D16" s="24">
        <v>6893988</v>
      </c>
      <c r="E16" s="11">
        <v>1012075</v>
      </c>
      <c r="F16" s="11">
        <v>0</v>
      </c>
      <c r="G16" s="11">
        <v>0</v>
      </c>
      <c r="H16" s="11">
        <v>689998</v>
      </c>
      <c r="I16" s="11">
        <v>1353518</v>
      </c>
      <c r="J16" s="34">
        <v>273011</v>
      </c>
      <c r="K16" s="29">
        <f t="shared" si="0"/>
        <v>10222590</v>
      </c>
      <c r="L16" s="49"/>
      <c r="M16" s="49"/>
      <c r="N16" s="2"/>
      <c r="O16" s="2"/>
      <c r="P16" s="3"/>
    </row>
    <row r="17" spans="2:22" x14ac:dyDescent="0.25">
      <c r="B17" s="1" t="s">
        <v>32</v>
      </c>
      <c r="C17" s="26">
        <v>3922</v>
      </c>
      <c r="D17" s="24">
        <v>0</v>
      </c>
      <c r="E17" s="11">
        <v>0</v>
      </c>
      <c r="F17" s="11">
        <v>0</v>
      </c>
      <c r="G17" s="29">
        <v>2809111</v>
      </c>
      <c r="H17" s="11">
        <v>0</v>
      </c>
      <c r="I17" s="11">
        <v>0</v>
      </c>
      <c r="J17" s="34"/>
      <c r="K17" s="29">
        <f t="shared" si="0"/>
        <v>2809111</v>
      </c>
      <c r="L17" s="49"/>
      <c r="M17" s="49"/>
      <c r="N17" s="2"/>
      <c r="O17" s="2"/>
      <c r="P17" s="3"/>
    </row>
    <row r="18" spans="2:22" x14ac:dyDescent="0.25">
      <c r="B18" s="4" t="s">
        <v>22</v>
      </c>
      <c r="C18" s="26">
        <f>[1]Souhrn_11_30!B24</f>
        <v>3915</v>
      </c>
      <c r="D18" s="24">
        <v>652453</v>
      </c>
      <c r="E18" s="11">
        <v>39882</v>
      </c>
      <c r="F18" s="11">
        <v>3990</v>
      </c>
      <c r="G18" s="11">
        <v>63668</v>
      </c>
      <c r="H18" s="11">
        <v>2034</v>
      </c>
      <c r="I18" s="11">
        <v>46817</v>
      </c>
      <c r="J18" s="34"/>
      <c r="K18" s="29">
        <f t="shared" si="0"/>
        <v>808844</v>
      </c>
      <c r="L18" s="49"/>
      <c r="M18" s="49"/>
      <c r="N18" s="2"/>
      <c r="O18" s="2"/>
      <c r="P18" s="3"/>
    </row>
    <row r="19" spans="2:22" x14ac:dyDescent="0.25">
      <c r="B19" t="s">
        <v>23</v>
      </c>
      <c r="C19" s="26">
        <f>[1]Souhrn_11_30!B26</f>
        <v>3917</v>
      </c>
      <c r="D19" s="24">
        <v>23641</v>
      </c>
      <c r="E19" s="11">
        <v>12162</v>
      </c>
      <c r="F19" s="11">
        <v>0</v>
      </c>
      <c r="G19" s="11">
        <v>139306</v>
      </c>
      <c r="H19" s="11">
        <v>0</v>
      </c>
      <c r="I19" s="11">
        <v>4547</v>
      </c>
      <c r="J19" s="34"/>
      <c r="K19" s="29">
        <f t="shared" si="0"/>
        <v>179656</v>
      </c>
      <c r="L19" s="49"/>
      <c r="M19" s="49"/>
      <c r="N19" s="2"/>
      <c r="O19" s="2"/>
      <c r="P19" s="3"/>
    </row>
    <row r="20" spans="2:22" x14ac:dyDescent="0.25">
      <c r="B20" t="s">
        <v>24</v>
      </c>
      <c r="C20" s="26">
        <f>[1]Souhrn_11_30!B27</f>
        <v>3918</v>
      </c>
      <c r="D20" s="24">
        <v>954253</v>
      </c>
      <c r="E20" s="11">
        <v>93480</v>
      </c>
      <c r="F20" s="11">
        <v>960</v>
      </c>
      <c r="G20" s="11">
        <v>0</v>
      </c>
      <c r="H20" s="11">
        <v>38036</v>
      </c>
      <c r="I20" s="11">
        <v>153261</v>
      </c>
      <c r="J20" s="34">
        <v>30222</v>
      </c>
      <c r="K20" s="29">
        <f t="shared" si="0"/>
        <v>1270212</v>
      </c>
      <c r="L20" s="49"/>
      <c r="M20" s="49"/>
      <c r="N20" s="2"/>
      <c r="O20" s="2"/>
      <c r="P20" s="3"/>
    </row>
    <row r="21" spans="2:22" x14ac:dyDescent="0.25">
      <c r="B21" t="s">
        <v>35</v>
      </c>
      <c r="C21" s="26">
        <v>3740</v>
      </c>
      <c r="D21" s="24">
        <v>3867431</v>
      </c>
      <c r="E21" s="11">
        <v>248977</v>
      </c>
      <c r="F21" s="11">
        <v>62240</v>
      </c>
      <c r="G21" s="11">
        <v>0</v>
      </c>
      <c r="H21" s="11">
        <v>4961</v>
      </c>
      <c r="I21" s="11">
        <v>206929</v>
      </c>
      <c r="J21" s="34">
        <v>48038</v>
      </c>
      <c r="K21" s="29">
        <f t="shared" si="0"/>
        <v>4438576</v>
      </c>
      <c r="L21" s="49"/>
      <c r="M21" s="49"/>
      <c r="N21" s="2"/>
      <c r="O21" s="2"/>
      <c r="P21" s="3"/>
    </row>
    <row r="22" spans="2:22" x14ac:dyDescent="0.25">
      <c r="B22" t="s">
        <v>25</v>
      </c>
      <c r="C22" s="26">
        <f>[1]Souhrn_11_30!B28</f>
        <v>3960</v>
      </c>
      <c r="D22" s="24">
        <v>1347694</v>
      </c>
      <c r="E22" s="11">
        <v>37937</v>
      </c>
      <c r="F22" s="11">
        <v>33316</v>
      </c>
      <c r="G22" s="11">
        <v>0</v>
      </c>
      <c r="H22" s="11">
        <v>0</v>
      </c>
      <c r="I22" s="11">
        <v>6483</v>
      </c>
      <c r="J22" s="34"/>
      <c r="K22" s="29">
        <f t="shared" si="0"/>
        <v>1425430</v>
      </c>
      <c r="L22" s="49"/>
      <c r="M22" s="49"/>
      <c r="N22" s="2"/>
      <c r="O22" s="2"/>
      <c r="P22" s="3"/>
    </row>
    <row r="23" spans="2:22" ht="15.75" thickBot="1" x14ac:dyDescent="0.3">
      <c r="B23" t="s">
        <v>26</v>
      </c>
      <c r="C23" s="26">
        <f>[1]Souhrn_11_30!B29</f>
        <v>3210</v>
      </c>
      <c r="D23" s="38">
        <v>2571155</v>
      </c>
      <c r="E23" s="39">
        <v>61668</v>
      </c>
      <c r="F23" s="39">
        <v>40139</v>
      </c>
      <c r="G23" s="39">
        <v>0</v>
      </c>
      <c r="H23" s="39">
        <v>0</v>
      </c>
      <c r="I23" s="39">
        <v>78551</v>
      </c>
      <c r="J23" s="40"/>
      <c r="K23" s="29">
        <f t="shared" si="0"/>
        <v>2751513</v>
      </c>
      <c r="L23" s="49"/>
      <c r="M23" s="49"/>
      <c r="N23" s="2"/>
      <c r="O23" s="2"/>
      <c r="P23" s="3"/>
    </row>
    <row r="24" spans="2:22" x14ac:dyDescent="0.25">
      <c r="C24" s="26"/>
      <c r="D24" s="11"/>
      <c r="E24" s="11"/>
      <c r="F24" s="11"/>
      <c r="G24" s="11"/>
      <c r="H24" s="11"/>
      <c r="I24" s="11"/>
      <c r="J24" s="11"/>
      <c r="K24" s="29"/>
      <c r="L24" s="49"/>
      <c r="M24" s="49"/>
      <c r="N24" s="2"/>
      <c r="O24" s="2"/>
      <c r="P24" s="3"/>
    </row>
    <row r="25" spans="2:22" x14ac:dyDescent="0.25">
      <c r="C25" s="26"/>
      <c r="D25" s="27">
        <f t="shared" ref="D25:J25" si="1">SUM(D5:D23)</f>
        <v>51932998</v>
      </c>
      <c r="E25" s="27">
        <f t="shared" si="1"/>
        <v>4221961</v>
      </c>
      <c r="F25" s="27">
        <f t="shared" si="1"/>
        <v>213395</v>
      </c>
      <c r="G25" s="27">
        <f t="shared" si="1"/>
        <v>7927777</v>
      </c>
      <c r="H25" s="27">
        <f t="shared" si="1"/>
        <v>2583996</v>
      </c>
      <c r="I25" s="27">
        <f t="shared" si="1"/>
        <v>5229342</v>
      </c>
      <c r="J25" s="27">
        <f t="shared" si="1"/>
        <v>1100956</v>
      </c>
      <c r="K25" s="27">
        <f>SUM(D25:J25)</f>
        <v>73210425</v>
      </c>
      <c r="N25" s="7"/>
      <c r="O25" s="7"/>
    </row>
    <row r="26" spans="2:22" x14ac:dyDescent="0.25">
      <c r="D26" s="6"/>
      <c r="E26" s="5"/>
      <c r="F26" s="6"/>
      <c r="G26" s="5"/>
      <c r="H26" s="6"/>
      <c r="I26" s="5"/>
      <c r="J26" s="6"/>
      <c r="K26" s="5"/>
      <c r="L26" s="30"/>
      <c r="M26" s="7"/>
      <c r="N26" s="31"/>
      <c r="O26" s="31"/>
      <c r="P26" s="6"/>
      <c r="Q26" s="5"/>
      <c r="R26" s="7"/>
      <c r="S26" s="7"/>
      <c r="T26" s="7"/>
      <c r="U26" s="7"/>
      <c r="V26" s="7"/>
    </row>
    <row r="27" spans="2:22" ht="15.75" thickBot="1" x14ac:dyDescent="0.3">
      <c r="D27" s="6"/>
      <c r="E27" s="5"/>
      <c r="F27" s="6"/>
      <c r="G27" s="5"/>
      <c r="H27" s="6"/>
      <c r="I27" s="5"/>
      <c r="J27" s="6"/>
      <c r="K27" s="5"/>
      <c r="L27" s="30"/>
      <c r="M27" s="7"/>
      <c r="N27" s="31"/>
      <c r="O27" s="31"/>
      <c r="P27" s="6"/>
      <c r="Q27" s="5"/>
      <c r="R27" s="7"/>
      <c r="S27" s="7"/>
      <c r="T27" s="7"/>
      <c r="U27" s="7"/>
      <c r="V27" s="7"/>
    </row>
    <row r="28" spans="2:22" ht="15.75" thickBot="1" x14ac:dyDescent="0.3">
      <c r="B28" s="8" t="s">
        <v>40</v>
      </c>
      <c r="C28" s="9"/>
      <c r="D28" s="10"/>
      <c r="F28" s="12" t="s">
        <v>37</v>
      </c>
      <c r="I28" s="13" t="s">
        <v>38</v>
      </c>
      <c r="R28" s="3"/>
      <c r="S28" s="3"/>
    </row>
    <row r="29" spans="2:22" x14ac:dyDescent="0.25">
      <c r="B29" s="14" t="s">
        <v>7</v>
      </c>
      <c r="C29" s="33"/>
      <c r="D29" s="35">
        <v>600000</v>
      </c>
      <c r="F29" s="32" t="s">
        <v>27</v>
      </c>
      <c r="G29" s="51">
        <v>73210425</v>
      </c>
      <c r="I29" s="32" t="s">
        <v>28</v>
      </c>
      <c r="J29" s="42">
        <f>73837000</f>
        <v>73837000</v>
      </c>
      <c r="K29" s="29">
        <v>2885000</v>
      </c>
      <c r="L29" s="4" t="s">
        <v>43</v>
      </c>
      <c r="Q29" s="15"/>
      <c r="R29" s="3"/>
    </row>
    <row r="30" spans="2:22" x14ac:dyDescent="0.25">
      <c r="B30" s="16" t="s">
        <v>8</v>
      </c>
      <c r="C30" s="18"/>
      <c r="D30" s="35">
        <v>92069.04</v>
      </c>
      <c r="E30" s="3"/>
      <c r="F30" s="17" t="s">
        <v>41</v>
      </c>
      <c r="G30" s="44">
        <v>2975492</v>
      </c>
      <c r="I30" s="46" t="s">
        <v>29</v>
      </c>
      <c r="J30" s="44">
        <v>11926480.869999999</v>
      </c>
      <c r="R30" s="18"/>
      <c r="S30" s="3"/>
    </row>
    <row r="31" spans="2:22" ht="15.75" thickBot="1" x14ac:dyDescent="0.3">
      <c r="B31" s="16" t="s">
        <v>9</v>
      </c>
      <c r="C31" s="26"/>
      <c r="D31" s="35">
        <v>2283422.79</v>
      </c>
      <c r="F31" s="17" t="s">
        <v>30</v>
      </c>
      <c r="G31" s="57">
        <v>2077778</v>
      </c>
      <c r="H31" t="s">
        <v>43</v>
      </c>
      <c r="I31" s="17"/>
      <c r="J31" s="41"/>
      <c r="R31" s="3"/>
    </row>
    <row r="32" spans="2:22" ht="15.75" thickBot="1" x14ac:dyDescent="0.3">
      <c r="B32" s="19" t="s">
        <v>10</v>
      </c>
      <c r="C32" s="20"/>
      <c r="D32" s="36">
        <f>SUM(D29:D31)</f>
        <v>2975491.83</v>
      </c>
      <c r="F32" s="21" t="s">
        <v>11</v>
      </c>
      <c r="G32" s="43">
        <f>G29+G30+G31</f>
        <v>78263695</v>
      </c>
      <c r="I32" s="21" t="s">
        <v>11</v>
      </c>
      <c r="J32" s="43">
        <f>J29+J30</f>
        <v>85763480.870000005</v>
      </c>
      <c r="K32" s="50"/>
      <c r="R32" s="3"/>
    </row>
    <row r="33" spans="5:18" ht="111" customHeight="1" x14ac:dyDescent="0.25">
      <c r="E33" s="56" t="s">
        <v>43</v>
      </c>
      <c r="F33" s="734" t="s">
        <v>44</v>
      </c>
      <c r="G33" s="734"/>
      <c r="H33" s="58" t="s">
        <v>43</v>
      </c>
      <c r="I33" s="734" t="s">
        <v>45</v>
      </c>
      <c r="J33" s="734"/>
      <c r="K33" s="734"/>
      <c r="R33" s="3"/>
    </row>
    <row r="34" spans="5:18" x14ac:dyDescent="0.25">
      <c r="F34" s="54"/>
      <c r="G34" s="55"/>
      <c r="J34" s="50"/>
      <c r="R34" s="3"/>
    </row>
    <row r="35" spans="5:18" x14ac:dyDescent="0.25">
      <c r="G35" s="59"/>
      <c r="J35" s="50"/>
    </row>
  </sheetData>
  <mergeCells count="2">
    <mergeCell ref="F33:G33"/>
    <mergeCell ref="I33:K33"/>
  </mergeCells>
  <pageMargins left="0.7" right="0.7" top="0.75" bottom="0.75" header="0.3" footer="0.3"/>
  <pageSetup paperSize="9" scale="68" orientation="landscape" verticalDpi="0" r:id="rId1"/>
  <ignoredErrors>
    <ignoredError sqref="K14:K15 K17 K21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workbookViewId="0">
      <selection activeCell="A25" sqref="A1:F50"/>
    </sheetView>
  </sheetViews>
  <sheetFormatPr defaultRowHeight="15" x14ac:dyDescent="0.25"/>
  <cols>
    <col min="1" max="1" width="37.7109375" bestFit="1" customWidth="1"/>
    <col min="2" max="2" width="19.42578125" customWidth="1"/>
    <col min="3" max="4" width="21.7109375" customWidth="1"/>
    <col min="6" max="6" width="11.42578125" bestFit="1" customWidth="1"/>
  </cols>
  <sheetData>
    <row r="1" spans="1:6" ht="24" thickBot="1" x14ac:dyDescent="0.4">
      <c r="A1" s="385" t="s">
        <v>150</v>
      </c>
      <c r="B1" s="370"/>
      <c r="C1" s="370"/>
      <c r="D1" s="369"/>
      <c r="E1" s="369"/>
      <c r="F1" s="369"/>
    </row>
    <row r="2" spans="1:6" ht="19.5" thickBot="1" x14ac:dyDescent="0.35">
      <c r="A2" s="85" t="s">
        <v>165</v>
      </c>
      <c r="B2" s="418" t="s">
        <v>79</v>
      </c>
      <c r="C2" s="418" t="s">
        <v>130</v>
      </c>
      <c r="D2" s="419" t="s">
        <v>131</v>
      </c>
      <c r="E2" s="369"/>
      <c r="F2" s="369"/>
    </row>
    <row r="3" spans="1:6" ht="15.75" thickBot="1" x14ac:dyDescent="0.3">
      <c r="A3" s="381" t="s">
        <v>80</v>
      </c>
      <c r="B3" s="402"/>
      <c r="C3" s="402"/>
      <c r="D3" s="382"/>
      <c r="E3" s="369"/>
      <c r="F3" s="369"/>
    </row>
    <row r="4" spans="1:6" x14ac:dyDescent="0.25">
      <c r="A4" s="407" t="s">
        <v>82</v>
      </c>
      <c r="B4" s="403">
        <v>698</v>
      </c>
      <c r="C4" s="92">
        <v>484</v>
      </c>
      <c r="D4" s="389">
        <v>550</v>
      </c>
      <c r="E4" s="369"/>
      <c r="F4" s="369"/>
    </row>
    <row r="5" spans="1:6" x14ac:dyDescent="0.25">
      <c r="A5" s="408" t="s">
        <v>83</v>
      </c>
      <c r="B5" s="404">
        <v>145</v>
      </c>
      <c r="C5" s="306">
        <v>87</v>
      </c>
      <c r="D5" s="390">
        <v>150</v>
      </c>
      <c r="E5" s="369"/>
      <c r="F5" s="369"/>
    </row>
    <row r="6" spans="1:6" x14ac:dyDescent="0.25">
      <c r="A6" s="408" t="s">
        <v>84</v>
      </c>
      <c r="B6" s="404">
        <v>307</v>
      </c>
      <c r="C6" s="306">
        <v>212</v>
      </c>
      <c r="D6" s="390">
        <v>255</v>
      </c>
      <c r="E6" s="369"/>
      <c r="F6" s="374"/>
    </row>
    <row r="7" spans="1:6" x14ac:dyDescent="0.25">
      <c r="A7" s="408" t="s">
        <v>85</v>
      </c>
      <c r="B7" s="404">
        <v>0</v>
      </c>
      <c r="C7" s="306">
        <v>0</v>
      </c>
      <c r="D7" s="391">
        <v>0</v>
      </c>
      <c r="E7" s="369"/>
      <c r="F7" s="369"/>
    </row>
    <row r="8" spans="1:6" x14ac:dyDescent="0.25">
      <c r="A8" s="408" t="s">
        <v>104</v>
      </c>
      <c r="B8" s="404">
        <v>0</v>
      </c>
      <c r="C8" s="306">
        <v>0</v>
      </c>
      <c r="D8" s="391">
        <v>0</v>
      </c>
      <c r="E8" s="369"/>
      <c r="F8" s="369"/>
    </row>
    <row r="9" spans="1:6" x14ac:dyDescent="0.25">
      <c r="A9" s="408" t="s">
        <v>87</v>
      </c>
      <c r="B9" s="404">
        <v>40</v>
      </c>
      <c r="C9" s="306">
        <v>20</v>
      </c>
      <c r="D9" s="390">
        <v>0</v>
      </c>
      <c r="E9" s="369"/>
      <c r="F9" s="369"/>
    </row>
    <row r="10" spans="1:6" x14ac:dyDescent="0.25">
      <c r="A10" s="408" t="s">
        <v>88</v>
      </c>
      <c r="B10" s="404">
        <v>23</v>
      </c>
      <c r="C10" s="306">
        <v>38</v>
      </c>
      <c r="D10" s="390">
        <v>35</v>
      </c>
      <c r="E10" s="369"/>
      <c r="F10" s="369"/>
    </row>
    <row r="11" spans="1:6" x14ac:dyDescent="0.25">
      <c r="A11" s="408" t="s">
        <v>89</v>
      </c>
      <c r="B11" s="404">
        <v>1</v>
      </c>
      <c r="C11" s="306">
        <v>1</v>
      </c>
      <c r="D11" s="390">
        <v>0</v>
      </c>
      <c r="E11" s="369"/>
      <c r="F11" s="369"/>
    </row>
    <row r="12" spans="1:6" ht="15.75" thickBot="1" x14ac:dyDescent="0.3">
      <c r="A12" s="409"/>
      <c r="B12" s="405"/>
      <c r="C12" s="100"/>
      <c r="D12" s="392"/>
      <c r="E12" s="369"/>
      <c r="F12" s="101"/>
    </row>
    <row r="13" spans="1:6" ht="15.75" thickBot="1" x14ac:dyDescent="0.3">
      <c r="A13" s="410" t="s">
        <v>90</v>
      </c>
      <c r="B13" s="393">
        <v>1214</v>
      </c>
      <c r="C13" s="393">
        <v>842</v>
      </c>
      <c r="D13" s="393">
        <v>990</v>
      </c>
      <c r="E13" s="369"/>
      <c r="F13" s="369"/>
    </row>
    <row r="14" spans="1:6" ht="15.75" thickBot="1" x14ac:dyDescent="0.3">
      <c r="A14" s="372"/>
      <c r="B14" s="406"/>
      <c r="C14" s="406"/>
      <c r="D14" s="373"/>
      <c r="E14" s="369"/>
      <c r="F14" s="369"/>
    </row>
    <row r="15" spans="1:6" ht="15.75" thickBot="1" x14ac:dyDescent="0.3">
      <c r="A15" s="377" t="s">
        <v>1</v>
      </c>
      <c r="B15" s="434"/>
      <c r="C15" s="434"/>
      <c r="D15" s="378"/>
      <c r="E15" s="369"/>
      <c r="F15" s="369"/>
    </row>
    <row r="16" spans="1:6" x14ac:dyDescent="0.25">
      <c r="A16" s="411" t="s">
        <v>91</v>
      </c>
      <c r="B16" s="435">
        <v>3</v>
      </c>
      <c r="C16" s="435">
        <v>3</v>
      </c>
      <c r="D16" s="394">
        <v>7</v>
      </c>
      <c r="E16" s="369"/>
      <c r="F16" s="369"/>
    </row>
    <row r="17" spans="1:6" x14ac:dyDescent="0.25">
      <c r="A17" s="412" t="s">
        <v>92</v>
      </c>
      <c r="B17" s="436">
        <v>7</v>
      </c>
      <c r="C17" s="436">
        <v>6</v>
      </c>
      <c r="D17" s="395">
        <v>8</v>
      </c>
      <c r="E17" s="369"/>
      <c r="F17" s="369"/>
    </row>
    <row r="18" spans="1:6" x14ac:dyDescent="0.25">
      <c r="A18" s="412" t="s">
        <v>93</v>
      </c>
      <c r="B18" s="436">
        <v>25</v>
      </c>
      <c r="C18" s="436">
        <v>10</v>
      </c>
      <c r="D18" s="395">
        <v>5</v>
      </c>
      <c r="E18" s="369"/>
      <c r="F18" s="374"/>
    </row>
    <row r="19" spans="1:6" x14ac:dyDescent="0.25">
      <c r="A19" s="413" t="s">
        <v>94</v>
      </c>
      <c r="B19" s="437">
        <v>0</v>
      </c>
      <c r="C19" s="437">
        <v>0</v>
      </c>
      <c r="D19" s="396">
        <v>0</v>
      </c>
      <c r="E19" s="369"/>
      <c r="F19" s="369"/>
    </row>
    <row r="20" spans="1:6" ht="15.75" thickBot="1" x14ac:dyDescent="0.3">
      <c r="A20" s="413"/>
      <c r="B20" s="437">
        <v>0</v>
      </c>
      <c r="C20" s="437">
        <v>0</v>
      </c>
      <c r="D20" s="396">
        <v>0</v>
      </c>
      <c r="E20" s="369"/>
      <c r="F20" s="369"/>
    </row>
    <row r="21" spans="1:6" ht="15.75" thickBot="1" x14ac:dyDescent="0.3">
      <c r="A21" s="429" t="s">
        <v>90</v>
      </c>
      <c r="B21" s="438">
        <v>35</v>
      </c>
      <c r="C21" s="438">
        <v>19</v>
      </c>
      <c r="D21" s="451">
        <v>20</v>
      </c>
      <c r="E21" s="369"/>
      <c r="F21" s="369"/>
    </row>
    <row r="22" spans="1:6" ht="15.75" thickBot="1" x14ac:dyDescent="0.3">
      <c r="A22" s="372"/>
      <c r="B22" s="439"/>
      <c r="C22" s="439"/>
      <c r="D22" s="376"/>
      <c r="E22" s="369"/>
      <c r="F22" s="369"/>
    </row>
    <row r="23" spans="1:6" ht="15.75" thickBot="1" x14ac:dyDescent="0.3">
      <c r="A23" s="383" t="s">
        <v>2</v>
      </c>
      <c r="B23" s="440"/>
      <c r="C23" s="440"/>
      <c r="D23" s="384"/>
      <c r="E23" s="369"/>
      <c r="F23" s="369"/>
    </row>
    <row r="24" spans="1:6" ht="15.75" thickBot="1" x14ac:dyDescent="0.3">
      <c r="A24" s="421" t="s">
        <v>95</v>
      </c>
      <c r="B24" s="441">
        <v>8</v>
      </c>
      <c r="C24" s="441">
        <v>7</v>
      </c>
      <c r="D24" s="422">
        <v>8</v>
      </c>
      <c r="E24" s="369"/>
      <c r="F24" s="369"/>
    </row>
    <row r="25" spans="1:6" ht="15.75" thickBot="1" x14ac:dyDescent="0.3">
      <c r="A25" s="423" t="s">
        <v>90</v>
      </c>
      <c r="B25" s="442">
        <v>8</v>
      </c>
      <c r="C25" s="442">
        <v>7</v>
      </c>
      <c r="D25" s="331">
        <v>8</v>
      </c>
      <c r="E25" s="369"/>
      <c r="F25" s="369"/>
    </row>
    <row r="26" spans="1:6" x14ac:dyDescent="0.25">
      <c r="A26" s="372"/>
      <c r="B26" s="439"/>
      <c r="C26" s="439"/>
      <c r="D26" s="376"/>
      <c r="E26" s="369"/>
      <c r="F26" s="369"/>
    </row>
    <row r="27" spans="1:6" ht="15.75" thickBot="1" x14ac:dyDescent="0.3">
      <c r="A27" s="372"/>
      <c r="B27" s="439"/>
      <c r="C27" s="439"/>
      <c r="D27" s="376"/>
      <c r="E27" s="369"/>
      <c r="F27" s="369"/>
    </row>
    <row r="28" spans="1:6" ht="15.75" thickBot="1" x14ac:dyDescent="0.3">
      <c r="A28" s="380" t="s">
        <v>96</v>
      </c>
      <c r="B28" s="443"/>
      <c r="C28" s="443"/>
      <c r="D28" s="386"/>
      <c r="E28" s="369"/>
      <c r="F28" s="369"/>
    </row>
    <row r="29" spans="1:6" ht="15.75" thickBot="1" x14ac:dyDescent="0.3">
      <c r="A29" s="425" t="s">
        <v>97</v>
      </c>
      <c r="B29" s="444">
        <v>3</v>
      </c>
      <c r="C29" s="444">
        <v>2</v>
      </c>
      <c r="D29" s="426">
        <v>3</v>
      </c>
      <c r="E29" s="369"/>
      <c r="F29" s="369"/>
    </row>
    <row r="30" spans="1:6" ht="15.75" thickBot="1" x14ac:dyDescent="0.3">
      <c r="A30" s="427" t="s">
        <v>90</v>
      </c>
      <c r="B30" s="445">
        <v>3</v>
      </c>
      <c r="C30" s="445">
        <v>2</v>
      </c>
      <c r="D30" s="332">
        <v>3</v>
      </c>
      <c r="E30" s="369"/>
      <c r="F30" s="369"/>
    </row>
    <row r="31" spans="1:6" ht="15.75" thickBot="1" x14ac:dyDescent="0.3">
      <c r="A31" s="372"/>
      <c r="B31" s="439"/>
      <c r="C31" s="439"/>
      <c r="D31" s="376"/>
      <c r="E31" s="369"/>
      <c r="F31" s="369"/>
    </row>
    <row r="32" spans="1:6" ht="15.75" thickBot="1" x14ac:dyDescent="0.3">
      <c r="A32" s="133" t="s">
        <v>3</v>
      </c>
      <c r="B32" s="134">
        <v>0</v>
      </c>
      <c r="C32" s="135">
        <v>0</v>
      </c>
      <c r="D32" s="420">
        <v>0</v>
      </c>
      <c r="E32" s="369"/>
      <c r="F32" s="369"/>
    </row>
    <row r="33" spans="1:6" ht="15.75" thickBot="1" x14ac:dyDescent="0.3">
      <c r="A33" s="136" t="s">
        <v>90</v>
      </c>
      <c r="B33" s="137">
        <v>0</v>
      </c>
      <c r="C33" s="137">
        <v>0</v>
      </c>
      <c r="D33" s="201">
        <v>0</v>
      </c>
      <c r="E33" s="369"/>
      <c r="F33" s="369"/>
    </row>
    <row r="34" spans="1:6" ht="15.75" thickBot="1" x14ac:dyDescent="0.3">
      <c r="A34" s="372"/>
      <c r="B34" s="439"/>
      <c r="C34" s="439"/>
      <c r="D34" s="379"/>
      <c r="E34" s="369"/>
      <c r="F34" s="369"/>
    </row>
    <row r="35" spans="1:6" ht="15.75" thickBot="1" x14ac:dyDescent="0.3">
      <c r="A35" s="387" t="s">
        <v>5</v>
      </c>
      <c r="B35" s="446"/>
      <c r="C35" s="446"/>
      <c r="D35" s="388"/>
      <c r="E35" s="369"/>
      <c r="F35" s="369"/>
    </row>
    <row r="36" spans="1:6" x14ac:dyDescent="0.25">
      <c r="A36" s="414" t="s">
        <v>98</v>
      </c>
      <c r="B36" s="447">
        <v>5</v>
      </c>
      <c r="C36" s="447">
        <v>5</v>
      </c>
      <c r="D36" s="397">
        <v>5</v>
      </c>
      <c r="E36" s="369"/>
      <c r="F36" s="369"/>
    </row>
    <row r="37" spans="1:6" x14ac:dyDescent="0.25">
      <c r="A37" s="415" t="s">
        <v>99</v>
      </c>
      <c r="B37" s="448">
        <v>0</v>
      </c>
      <c r="C37" s="448">
        <v>3</v>
      </c>
      <c r="D37" s="398">
        <v>3</v>
      </c>
      <c r="E37" s="369"/>
      <c r="F37" s="369"/>
    </row>
    <row r="38" spans="1:6" x14ac:dyDescent="0.25">
      <c r="A38" s="415" t="s">
        <v>100</v>
      </c>
      <c r="B38" s="448">
        <v>0</v>
      </c>
      <c r="C38" s="448">
        <v>0</v>
      </c>
      <c r="D38" s="399">
        <v>0</v>
      </c>
      <c r="E38" s="369"/>
      <c r="F38" s="369"/>
    </row>
    <row r="39" spans="1:6" x14ac:dyDescent="0.25">
      <c r="A39" s="415" t="s">
        <v>101</v>
      </c>
      <c r="B39" s="448">
        <v>0</v>
      </c>
      <c r="C39" s="448">
        <v>0</v>
      </c>
      <c r="D39" s="399">
        <v>0</v>
      </c>
      <c r="E39" s="369"/>
      <c r="F39" s="374"/>
    </row>
    <row r="40" spans="1:6" x14ac:dyDescent="0.25">
      <c r="A40" s="415" t="s">
        <v>102</v>
      </c>
      <c r="B40" s="448">
        <v>3</v>
      </c>
      <c r="C40" s="448">
        <v>5</v>
      </c>
      <c r="D40" s="399">
        <v>0</v>
      </c>
      <c r="E40" s="369"/>
      <c r="F40" s="369"/>
    </row>
    <row r="41" spans="1:6" x14ac:dyDescent="0.25">
      <c r="A41" s="415" t="s">
        <v>105</v>
      </c>
      <c r="B41" s="448">
        <v>0</v>
      </c>
      <c r="C41" s="448">
        <v>0</v>
      </c>
      <c r="D41" s="399">
        <v>0</v>
      </c>
      <c r="E41" s="369"/>
      <c r="F41" s="369"/>
    </row>
    <row r="42" spans="1:6" ht="15.75" thickBot="1" x14ac:dyDescent="0.3">
      <c r="A42" s="416" t="s">
        <v>90</v>
      </c>
      <c r="B42" s="449">
        <v>8</v>
      </c>
      <c r="C42" s="449">
        <v>13</v>
      </c>
      <c r="D42" s="333">
        <v>8</v>
      </c>
      <c r="E42" s="369"/>
      <c r="F42" s="369"/>
    </row>
    <row r="43" spans="1:6" ht="15.75" thickBot="1" x14ac:dyDescent="0.3">
      <c r="A43" s="430"/>
      <c r="B43" s="431"/>
      <c r="C43" s="431"/>
      <c r="D43" s="432"/>
      <c r="E43" s="369"/>
      <c r="F43" s="369"/>
    </row>
    <row r="44" spans="1:6" ht="19.5" thickBot="1" x14ac:dyDescent="0.35">
      <c r="A44" s="417" t="s">
        <v>10</v>
      </c>
      <c r="B44" s="433">
        <v>1268</v>
      </c>
      <c r="C44" s="433">
        <v>883</v>
      </c>
      <c r="D44" s="401">
        <v>1029</v>
      </c>
      <c r="E44" s="369"/>
      <c r="F44" s="369"/>
    </row>
    <row r="45" spans="1:6" x14ac:dyDescent="0.25">
      <c r="A45" s="371"/>
      <c r="B45" s="371"/>
      <c r="C45" s="371"/>
      <c r="D45" s="371"/>
      <c r="E45" s="369"/>
      <c r="F45" s="369"/>
    </row>
    <row r="46" spans="1:6" ht="30" customHeight="1" x14ac:dyDescent="0.25">
      <c r="A46" s="522"/>
      <c r="B46" s="522"/>
      <c r="C46" s="522"/>
      <c r="D46" s="522"/>
      <c r="E46" s="369"/>
      <c r="F46" s="369"/>
    </row>
    <row r="47" spans="1:6" x14ac:dyDescent="0.25">
      <c r="A47" s="371"/>
      <c r="B47" s="371"/>
      <c r="C47" s="371"/>
      <c r="D47" s="371"/>
      <c r="E47" s="369"/>
      <c r="F47" s="369"/>
    </row>
    <row r="48" spans="1:6" ht="49.5" customHeight="1" x14ac:dyDescent="0.25">
      <c r="A48" s="523"/>
      <c r="B48" s="523"/>
      <c r="C48" s="523"/>
      <c r="D48" s="523"/>
      <c r="E48" s="369"/>
      <c r="F48" s="369"/>
    </row>
    <row r="49" spans="1:6" ht="60" customHeight="1" x14ac:dyDescent="0.25">
      <c r="A49" s="523"/>
      <c r="B49" s="523"/>
      <c r="C49" s="523"/>
      <c r="D49" s="523"/>
      <c r="E49" s="369"/>
      <c r="F49" s="369"/>
    </row>
    <row r="50" spans="1:6" x14ac:dyDescent="0.25">
      <c r="A50" s="150"/>
      <c r="B50" s="151"/>
      <c r="C50" s="151"/>
      <c r="D50" s="151"/>
      <c r="E50" s="369"/>
      <c r="F50" s="369"/>
    </row>
  </sheetData>
  <pageMargins left="0.7" right="0.7" top="0.78740157499999996" bottom="0.78740157499999996" header="0.3" footer="0.3"/>
  <pageSetup paperSize="9" scale="8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50"/>
  <sheetViews>
    <sheetView zoomScaleNormal="100" workbookViewId="0">
      <selection activeCell="A2" sqref="A2"/>
    </sheetView>
  </sheetViews>
  <sheetFormatPr defaultRowHeight="15" x14ac:dyDescent="0.25"/>
  <cols>
    <col min="1" max="1" width="37.7109375" style="369" bestFit="1" customWidth="1"/>
    <col min="2" max="2" width="19.42578125" style="369" customWidth="1"/>
    <col min="3" max="3" width="24" style="369" customWidth="1"/>
    <col min="4" max="4" width="18.42578125" style="369" customWidth="1"/>
    <col min="5" max="6" width="9.140625" style="369"/>
    <col min="7" max="7" width="9.140625" style="371"/>
    <col min="8" max="16384" width="9.140625" style="369"/>
  </cols>
  <sheetData>
    <row r="1" spans="1:7" ht="24" thickBot="1" x14ac:dyDescent="0.4">
      <c r="A1" s="385" t="s">
        <v>150</v>
      </c>
      <c r="B1" s="370"/>
      <c r="C1" s="370"/>
      <c r="F1" s="616"/>
    </row>
    <row r="2" spans="1:7" ht="19.5" thickBot="1" x14ac:dyDescent="0.35">
      <c r="A2" s="85" t="s">
        <v>194</v>
      </c>
      <c r="B2" s="418" t="s">
        <v>79</v>
      </c>
      <c r="C2" s="418" t="s">
        <v>130</v>
      </c>
      <c r="D2" s="419" t="s">
        <v>131</v>
      </c>
      <c r="F2" s="616"/>
    </row>
    <row r="3" spans="1:7" ht="15.75" thickBot="1" x14ac:dyDescent="0.3">
      <c r="A3" s="381" t="s">
        <v>80</v>
      </c>
      <c r="B3" s="402"/>
      <c r="C3" s="402"/>
      <c r="D3" s="382"/>
      <c r="F3" s="616"/>
    </row>
    <row r="4" spans="1:7" x14ac:dyDescent="0.25">
      <c r="A4" s="407" t="s">
        <v>82</v>
      </c>
      <c r="B4" s="92">
        <v>900</v>
      </c>
      <c r="C4" s="92"/>
      <c r="D4" s="389">
        <v>977</v>
      </c>
      <c r="F4" s="616"/>
      <c r="G4" s="170"/>
    </row>
    <row r="5" spans="1:7" x14ac:dyDescent="0.25">
      <c r="A5" s="408" t="s">
        <v>83</v>
      </c>
      <c r="B5" s="306">
        <v>170</v>
      </c>
      <c r="C5" s="306"/>
      <c r="D5" s="390">
        <v>100</v>
      </c>
      <c r="F5" s="616"/>
      <c r="G5" s="11"/>
    </row>
    <row r="6" spans="1:7" x14ac:dyDescent="0.25">
      <c r="A6" s="408" t="s">
        <v>84</v>
      </c>
      <c r="B6" s="306">
        <v>390</v>
      </c>
      <c r="C6" s="306"/>
      <c r="D6" s="306">
        <v>392</v>
      </c>
      <c r="F6" s="616"/>
      <c r="G6" s="170"/>
    </row>
    <row r="7" spans="1:7" x14ac:dyDescent="0.25">
      <c r="A7" s="408" t="s">
        <v>85</v>
      </c>
      <c r="B7" s="306">
        <v>0</v>
      </c>
      <c r="C7" s="306"/>
      <c r="D7" s="391">
        <v>0</v>
      </c>
      <c r="F7" s="616"/>
      <c r="G7" s="170"/>
    </row>
    <row r="8" spans="1:7" x14ac:dyDescent="0.25">
      <c r="A8" s="408" t="s">
        <v>104</v>
      </c>
      <c r="B8" s="306">
        <v>0</v>
      </c>
      <c r="C8" s="306"/>
      <c r="D8" s="391">
        <v>0</v>
      </c>
      <c r="F8" s="616"/>
      <c r="G8" s="170"/>
    </row>
    <row r="9" spans="1:7" x14ac:dyDescent="0.25">
      <c r="A9" s="408" t="s">
        <v>87</v>
      </c>
      <c r="B9" s="306">
        <v>100</v>
      </c>
      <c r="C9" s="306"/>
      <c r="D9" s="390">
        <v>78</v>
      </c>
      <c r="F9" s="616"/>
      <c r="G9" s="170"/>
    </row>
    <row r="10" spans="1:7" x14ac:dyDescent="0.25">
      <c r="A10" s="408" t="s">
        <v>88</v>
      </c>
      <c r="B10" s="306">
        <v>31</v>
      </c>
      <c r="C10" s="306"/>
      <c r="D10" s="390">
        <v>24</v>
      </c>
      <c r="F10" s="616"/>
      <c r="G10" s="170"/>
    </row>
    <row r="11" spans="1:7" x14ac:dyDescent="0.25">
      <c r="A11" s="408" t="s">
        <v>89</v>
      </c>
      <c r="B11" s="306">
        <v>1</v>
      </c>
      <c r="C11" s="306"/>
      <c r="D11" s="390">
        <v>0</v>
      </c>
      <c r="F11" s="616"/>
      <c r="G11" s="170"/>
    </row>
    <row r="12" spans="1:7" ht="15.75" thickBot="1" x14ac:dyDescent="0.3">
      <c r="A12" s="409"/>
      <c r="B12" s="405"/>
      <c r="C12" s="100"/>
      <c r="D12" s="392"/>
      <c r="F12" s="616"/>
      <c r="G12" s="170"/>
    </row>
    <row r="13" spans="1:7" ht="15.75" thickBot="1" x14ac:dyDescent="0.3">
      <c r="A13" s="410" t="s">
        <v>90</v>
      </c>
      <c r="B13" s="452">
        <f>SUM(B4:B12)</f>
        <v>1592</v>
      </c>
      <c r="C13" s="393">
        <v>1347</v>
      </c>
      <c r="D13" s="393">
        <f>SUM(D4:D12)</f>
        <v>1571</v>
      </c>
      <c r="F13" s="616"/>
      <c r="G13" s="170"/>
    </row>
    <row r="14" spans="1:7" ht="15.75" thickBot="1" x14ac:dyDescent="0.3">
      <c r="A14" s="372"/>
      <c r="B14" s="406"/>
      <c r="C14" s="406"/>
      <c r="D14" s="373"/>
      <c r="F14" s="616"/>
      <c r="G14" s="170"/>
    </row>
    <row r="15" spans="1:7" ht="15.75" thickBot="1" x14ac:dyDescent="0.3">
      <c r="A15" s="377" t="s">
        <v>1</v>
      </c>
      <c r="B15" s="434"/>
      <c r="C15" s="434"/>
      <c r="D15" s="378"/>
      <c r="F15" s="616"/>
      <c r="G15" s="170"/>
    </row>
    <row r="16" spans="1:7" x14ac:dyDescent="0.25">
      <c r="A16" s="411" t="s">
        <v>91</v>
      </c>
      <c r="B16" s="435">
        <v>10</v>
      </c>
      <c r="C16" s="435"/>
      <c r="D16" s="394">
        <v>15</v>
      </c>
      <c r="F16" s="616"/>
      <c r="G16" s="11"/>
    </row>
    <row r="17" spans="1:7" x14ac:dyDescent="0.25">
      <c r="A17" s="412" t="s">
        <v>92</v>
      </c>
      <c r="B17" s="436">
        <v>30</v>
      </c>
      <c r="C17" s="436"/>
      <c r="D17" s="395">
        <v>30</v>
      </c>
      <c r="F17" s="616"/>
      <c r="G17" s="170"/>
    </row>
    <row r="18" spans="1:7" x14ac:dyDescent="0.25">
      <c r="A18" s="412" t="s">
        <v>93</v>
      </c>
      <c r="B18" s="436">
        <v>30</v>
      </c>
      <c r="C18" s="436"/>
      <c r="D18" s="395">
        <v>30</v>
      </c>
      <c r="F18" s="616"/>
      <c r="G18" s="170"/>
    </row>
    <row r="19" spans="1:7" x14ac:dyDescent="0.25">
      <c r="A19" s="413" t="s">
        <v>94</v>
      </c>
      <c r="B19" s="437">
        <v>100</v>
      </c>
      <c r="C19" s="437"/>
      <c r="D19" s="326">
        <v>180</v>
      </c>
      <c r="F19" s="616"/>
      <c r="G19" s="170"/>
    </row>
    <row r="20" spans="1:7" ht="15.75" thickBot="1" x14ac:dyDescent="0.3">
      <c r="A20" s="413"/>
      <c r="B20" s="437"/>
      <c r="C20" s="437"/>
      <c r="D20" s="396"/>
      <c r="F20" s="616"/>
      <c r="G20" s="170"/>
    </row>
    <row r="21" spans="1:7" ht="15.75" thickBot="1" x14ac:dyDescent="0.3">
      <c r="A21" s="429" t="s">
        <v>90</v>
      </c>
      <c r="B21" s="438">
        <f>SUM(B16:B20)</f>
        <v>170</v>
      </c>
      <c r="C21" s="438">
        <v>155</v>
      </c>
      <c r="D21" s="451">
        <f>SUM(D16:D20)</f>
        <v>255</v>
      </c>
      <c r="F21" s="616" t="s">
        <v>195</v>
      </c>
      <c r="G21" s="170"/>
    </row>
    <row r="22" spans="1:7" ht="15.75" thickBot="1" x14ac:dyDescent="0.3">
      <c r="A22" s="372"/>
      <c r="B22" s="439"/>
      <c r="C22" s="439"/>
      <c r="D22" s="376"/>
      <c r="F22" s="616"/>
      <c r="G22" s="170"/>
    </row>
    <row r="23" spans="1:7" ht="15.75" thickBot="1" x14ac:dyDescent="0.3">
      <c r="A23" s="383" t="s">
        <v>2</v>
      </c>
      <c r="B23" s="440"/>
      <c r="C23" s="440"/>
      <c r="D23" s="384"/>
      <c r="F23" s="616"/>
      <c r="G23" s="170"/>
    </row>
    <row r="24" spans="1:7" ht="15.75" thickBot="1" x14ac:dyDescent="0.3">
      <c r="A24" s="421" t="s">
        <v>95</v>
      </c>
      <c r="B24" s="441">
        <v>20</v>
      </c>
      <c r="C24" s="441">
        <v>4</v>
      </c>
      <c r="D24" s="422">
        <v>40</v>
      </c>
      <c r="F24" s="616"/>
      <c r="G24" s="170"/>
    </row>
    <row r="25" spans="1:7" ht="15.75" thickBot="1" x14ac:dyDescent="0.3">
      <c r="A25" s="423" t="s">
        <v>90</v>
      </c>
      <c r="B25" s="442">
        <f>SUM(B24)</f>
        <v>20</v>
      </c>
      <c r="C25" s="442">
        <f>SUM(C24)</f>
        <v>4</v>
      </c>
      <c r="D25" s="331">
        <f>SUM(D24)</f>
        <v>40</v>
      </c>
      <c r="F25" s="616" t="s">
        <v>196</v>
      </c>
      <c r="G25" s="170"/>
    </row>
    <row r="26" spans="1:7" x14ac:dyDescent="0.25">
      <c r="A26" s="372"/>
      <c r="B26" s="439"/>
      <c r="C26" s="439"/>
      <c r="D26" s="376"/>
      <c r="F26" s="616"/>
      <c r="G26" s="170"/>
    </row>
    <row r="27" spans="1:7" ht="15.75" thickBot="1" x14ac:dyDescent="0.3">
      <c r="A27" s="372"/>
      <c r="B27" s="439"/>
      <c r="C27" s="439"/>
      <c r="D27" s="376"/>
      <c r="F27" s="616"/>
      <c r="G27" s="170"/>
    </row>
    <row r="28" spans="1:7" ht="15.75" thickBot="1" x14ac:dyDescent="0.3">
      <c r="A28" s="380" t="s">
        <v>96</v>
      </c>
      <c r="B28" s="443"/>
      <c r="C28" s="443"/>
      <c r="D28" s="386"/>
      <c r="F28" s="616"/>
      <c r="G28" s="170"/>
    </row>
    <row r="29" spans="1:7" ht="15.75" thickBot="1" x14ac:dyDescent="0.3">
      <c r="A29" s="425" t="s">
        <v>97</v>
      </c>
      <c r="B29" s="444">
        <v>5</v>
      </c>
      <c r="C29" s="444">
        <v>1</v>
      </c>
      <c r="D29" s="426">
        <v>5</v>
      </c>
      <c r="F29" s="616"/>
      <c r="G29" s="170"/>
    </row>
    <row r="30" spans="1:7" ht="15.75" thickBot="1" x14ac:dyDescent="0.3">
      <c r="A30" s="427" t="s">
        <v>90</v>
      </c>
      <c r="B30" s="445">
        <f>SUM(B29)</f>
        <v>5</v>
      </c>
      <c r="C30" s="445">
        <f>SUM(C29)</f>
        <v>1</v>
      </c>
      <c r="D30" s="332">
        <f>SUM(D29)</f>
        <v>5</v>
      </c>
      <c r="F30" s="616"/>
      <c r="G30" s="170"/>
    </row>
    <row r="31" spans="1:7" ht="15.75" thickBot="1" x14ac:dyDescent="0.3">
      <c r="A31" s="372"/>
      <c r="B31" s="439"/>
      <c r="C31" s="439"/>
      <c r="D31" s="376"/>
      <c r="F31" s="616"/>
      <c r="G31" s="170"/>
    </row>
    <row r="32" spans="1:7" ht="15.75" thickBot="1" x14ac:dyDescent="0.3">
      <c r="A32" s="133" t="s">
        <v>3</v>
      </c>
      <c r="B32" s="134"/>
      <c r="C32" s="134"/>
      <c r="D32" s="420">
        <v>0</v>
      </c>
      <c r="F32" s="616"/>
      <c r="G32" s="170"/>
    </row>
    <row r="33" spans="1:7" ht="15.75" thickBot="1" x14ac:dyDescent="0.3">
      <c r="A33" s="136" t="s">
        <v>90</v>
      </c>
      <c r="B33" s="137"/>
      <c r="C33" s="137"/>
      <c r="D33" s="201">
        <v>0</v>
      </c>
      <c r="F33" s="616"/>
      <c r="G33" s="170"/>
    </row>
    <row r="34" spans="1:7" ht="15.75" thickBot="1" x14ac:dyDescent="0.3">
      <c r="A34" s="372"/>
      <c r="B34" s="439"/>
      <c r="C34" s="439"/>
      <c r="D34" s="379"/>
      <c r="F34" s="616"/>
      <c r="G34" s="170"/>
    </row>
    <row r="35" spans="1:7" ht="15.75" thickBot="1" x14ac:dyDescent="0.3">
      <c r="A35" s="387" t="s">
        <v>5</v>
      </c>
      <c r="B35" s="446"/>
      <c r="C35" s="446"/>
      <c r="D35" s="388"/>
      <c r="F35" s="616"/>
      <c r="G35" s="170"/>
    </row>
    <row r="36" spans="1:7" x14ac:dyDescent="0.25">
      <c r="A36" s="414" t="s">
        <v>98</v>
      </c>
      <c r="B36" s="447">
        <v>15</v>
      </c>
      <c r="C36" s="447"/>
      <c r="D36" s="397">
        <v>12</v>
      </c>
      <c r="F36" s="616"/>
      <c r="G36" s="170"/>
    </row>
    <row r="37" spans="1:7" x14ac:dyDescent="0.25">
      <c r="A37" s="415" t="s">
        <v>99</v>
      </c>
      <c r="B37" s="448">
        <v>5</v>
      </c>
      <c r="C37" s="448"/>
      <c r="D37" s="398">
        <v>1</v>
      </c>
      <c r="F37" s="616"/>
      <c r="G37" s="170"/>
    </row>
    <row r="38" spans="1:7" x14ac:dyDescent="0.25">
      <c r="A38" s="415" t="s">
        <v>100</v>
      </c>
      <c r="B38" s="448">
        <v>0</v>
      </c>
      <c r="C38" s="448"/>
      <c r="D38" s="399">
        <v>0</v>
      </c>
      <c r="F38" s="616"/>
      <c r="G38" s="170"/>
    </row>
    <row r="39" spans="1:7" x14ac:dyDescent="0.25">
      <c r="A39" s="415" t="s">
        <v>101</v>
      </c>
      <c r="B39" s="448">
        <v>0</v>
      </c>
      <c r="C39" s="448"/>
      <c r="D39" s="399">
        <v>0</v>
      </c>
      <c r="F39" s="616"/>
      <c r="G39" s="27"/>
    </row>
    <row r="40" spans="1:7" x14ac:dyDescent="0.25">
      <c r="A40" s="415" t="s">
        <v>102</v>
      </c>
      <c r="B40" s="448">
        <v>40</v>
      </c>
      <c r="C40" s="448"/>
      <c r="D40" s="398">
        <v>20</v>
      </c>
      <c r="F40" s="616"/>
    </row>
    <row r="41" spans="1:7" x14ac:dyDescent="0.25">
      <c r="A41" s="415" t="s">
        <v>105</v>
      </c>
      <c r="B41" s="448">
        <v>185</v>
      </c>
      <c r="C41" s="448"/>
      <c r="D41" s="398">
        <v>320</v>
      </c>
      <c r="F41" s="616" t="s">
        <v>197</v>
      </c>
    </row>
    <row r="42" spans="1:7" ht="15.75" thickBot="1" x14ac:dyDescent="0.3">
      <c r="A42" s="416" t="s">
        <v>90</v>
      </c>
      <c r="B42" s="449">
        <f>SUM(B36:B41)</f>
        <v>245</v>
      </c>
      <c r="C42" s="449">
        <v>175</v>
      </c>
      <c r="D42" s="333">
        <f>SUM(D36:D41)</f>
        <v>353</v>
      </c>
      <c r="F42" s="616" t="s">
        <v>198</v>
      </c>
    </row>
    <row r="43" spans="1:7" ht="15.75" thickBot="1" x14ac:dyDescent="0.3">
      <c r="A43" s="430"/>
      <c r="B43" s="431"/>
      <c r="C43" s="431"/>
      <c r="D43" s="432"/>
      <c r="F43" s="616"/>
    </row>
    <row r="44" spans="1:7" ht="19.5" thickBot="1" x14ac:dyDescent="0.35">
      <c r="A44" s="417" t="s">
        <v>10</v>
      </c>
      <c r="B44" s="433">
        <f>B13+B21+B25+B30+B33+B42</f>
        <v>2032</v>
      </c>
      <c r="C44" s="433">
        <f>C13+C21+C25+C30+C33+C42</f>
        <v>1682</v>
      </c>
      <c r="D44" s="401">
        <f>D42+D33+D30+D25+D21+D13</f>
        <v>2224</v>
      </c>
      <c r="F44" s="616"/>
    </row>
    <row r="45" spans="1:7" x14ac:dyDescent="0.25">
      <c r="A45" s="371"/>
      <c r="B45" s="371"/>
      <c r="C45" s="371"/>
      <c r="D45" s="371"/>
      <c r="F45" s="616"/>
    </row>
    <row r="46" spans="1:7" x14ac:dyDescent="0.25">
      <c r="A46" s="375"/>
      <c r="B46" s="375"/>
      <c r="C46" s="375" t="s">
        <v>199</v>
      </c>
      <c r="D46" s="371"/>
      <c r="F46" s="616"/>
    </row>
    <row r="47" spans="1:7" x14ac:dyDescent="0.25">
      <c r="A47" s="371"/>
      <c r="B47" s="371"/>
      <c r="C47" s="371"/>
      <c r="D47" s="371"/>
      <c r="F47" s="616"/>
    </row>
    <row r="48" spans="1:7" x14ac:dyDescent="0.25">
      <c r="A48" s="371"/>
      <c r="B48" s="371"/>
      <c r="C48" s="371"/>
      <c r="D48" s="371"/>
      <c r="F48" s="616"/>
    </row>
    <row r="49" spans="1:6" x14ac:dyDescent="0.25">
      <c r="A49" s="371"/>
      <c r="B49" s="371"/>
      <c r="C49" s="371"/>
      <c r="D49" s="371"/>
      <c r="F49" s="616"/>
    </row>
    <row r="50" spans="1:6" x14ac:dyDescent="0.25">
      <c r="A50" s="371"/>
      <c r="B50" s="371"/>
      <c r="C50" s="371"/>
      <c r="D50" s="371"/>
      <c r="F50" s="616"/>
    </row>
  </sheetData>
  <pageMargins left="0.7" right="0.7" top="0.78740157499999996" bottom="0.78740157499999996" header="0.3" footer="0.3"/>
  <pageSetup paperSize="9"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G48"/>
  <sheetViews>
    <sheetView zoomScaleNormal="100" workbookViewId="0">
      <selection activeCell="A2" sqref="A2"/>
    </sheetView>
  </sheetViews>
  <sheetFormatPr defaultRowHeight="15" x14ac:dyDescent="0.25"/>
  <cols>
    <col min="1" max="1" width="37.140625" style="369" bestFit="1" customWidth="1"/>
    <col min="2" max="2" width="16.7109375" style="369" customWidth="1"/>
    <col min="3" max="3" width="21" style="369" customWidth="1"/>
    <col min="4" max="4" width="24.85546875" style="369" customWidth="1"/>
    <col min="5" max="5" width="10.5703125" style="369" bestFit="1" customWidth="1"/>
    <col min="6" max="6" width="9.140625" style="369"/>
    <col min="7" max="7" width="10.5703125" style="369" bestFit="1" customWidth="1"/>
    <col min="8" max="16384" width="9.140625" style="369"/>
  </cols>
  <sheetData>
    <row r="1" spans="1:7" ht="24" thickBot="1" x14ac:dyDescent="0.4">
      <c r="A1" s="754" t="s">
        <v>150</v>
      </c>
      <c r="B1" s="755"/>
      <c r="C1" s="755"/>
      <c r="D1" s="755"/>
    </row>
    <row r="2" spans="1:7" ht="19.5" thickBot="1" x14ac:dyDescent="0.35">
      <c r="A2" s="85" t="s">
        <v>152</v>
      </c>
      <c r="B2" s="418" t="s">
        <v>79</v>
      </c>
      <c r="C2" s="418" t="s">
        <v>153</v>
      </c>
      <c r="D2" s="453" t="s">
        <v>131</v>
      </c>
      <c r="E2" s="598"/>
    </row>
    <row r="3" spans="1:7" ht="15.75" thickBot="1" x14ac:dyDescent="0.3">
      <c r="A3" s="381" t="s">
        <v>80</v>
      </c>
      <c r="B3" s="454"/>
      <c r="C3" s="455"/>
      <c r="D3" s="456"/>
    </row>
    <row r="4" spans="1:7" x14ac:dyDescent="0.25">
      <c r="A4" s="407" t="s">
        <v>82</v>
      </c>
      <c r="B4" s="457">
        <v>2866</v>
      </c>
      <c r="C4" s="92">
        <v>2898</v>
      </c>
      <c r="D4" s="389">
        <v>3630</v>
      </c>
    </row>
    <row r="5" spans="1:7" x14ac:dyDescent="0.25">
      <c r="A5" s="408" t="s">
        <v>83</v>
      </c>
      <c r="B5" s="458">
        <v>320</v>
      </c>
      <c r="C5" s="459">
        <v>289</v>
      </c>
      <c r="D5" s="390">
        <v>298</v>
      </c>
    </row>
    <row r="6" spans="1:7" x14ac:dyDescent="0.25">
      <c r="A6" s="408" t="s">
        <v>85</v>
      </c>
      <c r="B6" s="458"/>
      <c r="C6" s="306"/>
      <c r="D6" s="390"/>
    </row>
    <row r="7" spans="1:7" x14ac:dyDescent="0.25">
      <c r="A7" s="408" t="s">
        <v>84</v>
      </c>
      <c r="B7" s="458">
        <f>(B4+B5)*0.3642</f>
        <v>1160.3412000000001</v>
      </c>
      <c r="C7" s="306">
        <v>1160</v>
      </c>
      <c r="D7" s="390">
        <v>1430</v>
      </c>
    </row>
    <row r="8" spans="1:7" x14ac:dyDescent="0.25">
      <c r="A8" s="408" t="s">
        <v>87</v>
      </c>
      <c r="B8" s="458">
        <v>190</v>
      </c>
      <c r="C8" s="459">
        <v>146</v>
      </c>
      <c r="D8" s="390">
        <v>150</v>
      </c>
      <c r="E8" s="323"/>
      <c r="G8" s="323"/>
    </row>
    <row r="9" spans="1:7" x14ac:dyDescent="0.25">
      <c r="A9" s="408" t="s">
        <v>88</v>
      </c>
      <c r="B9" s="458">
        <v>105</v>
      </c>
      <c r="C9" s="459">
        <v>86</v>
      </c>
      <c r="D9" s="390">
        <v>129</v>
      </c>
      <c r="F9" s="101"/>
    </row>
    <row r="10" spans="1:7" ht="15.75" thickBot="1" x14ac:dyDescent="0.3">
      <c r="A10" s="408" t="s">
        <v>89</v>
      </c>
      <c r="B10" s="458">
        <v>1</v>
      </c>
      <c r="C10" s="306">
        <v>1</v>
      </c>
      <c r="D10" s="390">
        <v>1</v>
      </c>
    </row>
    <row r="11" spans="1:7" ht="15.75" thickBot="1" x14ac:dyDescent="0.3">
      <c r="A11" s="410" t="s">
        <v>90</v>
      </c>
      <c r="B11" s="460">
        <f>SUM(B4:B10)</f>
        <v>4642.3411999999998</v>
      </c>
      <c r="C11" s="452">
        <f>SUM(C3:C10)</f>
        <v>4580</v>
      </c>
      <c r="D11" s="393">
        <f>SUM(D3:D10)</f>
        <v>5638</v>
      </c>
      <c r="E11" s="323"/>
    </row>
    <row r="12" spans="1:7" ht="15.75" thickBot="1" x14ac:dyDescent="0.3">
      <c r="A12" s="372"/>
      <c r="B12" s="461"/>
      <c r="C12" s="374"/>
      <c r="D12" s="374"/>
    </row>
    <row r="13" spans="1:7" ht="15.75" thickBot="1" x14ac:dyDescent="0.3">
      <c r="A13" s="377" t="s">
        <v>1</v>
      </c>
      <c r="B13" s="462"/>
      <c r="C13" s="463"/>
      <c r="D13" s="464"/>
    </row>
    <row r="14" spans="1:7" x14ac:dyDescent="0.25">
      <c r="A14" s="411" t="s">
        <v>91</v>
      </c>
      <c r="B14" s="465">
        <v>50</v>
      </c>
      <c r="C14" s="466">
        <v>27</v>
      </c>
      <c r="D14" s="467">
        <v>40</v>
      </c>
    </row>
    <row r="15" spans="1:7" x14ac:dyDescent="0.25">
      <c r="A15" s="412" t="s">
        <v>92</v>
      </c>
      <c r="B15" s="468">
        <v>15</v>
      </c>
      <c r="C15" s="469">
        <v>3</v>
      </c>
      <c r="D15" s="470">
        <v>8</v>
      </c>
      <c r="F15" s="101"/>
    </row>
    <row r="16" spans="1:7" x14ac:dyDescent="0.25">
      <c r="A16" s="412" t="s">
        <v>93</v>
      </c>
      <c r="B16" s="468">
        <v>60</v>
      </c>
      <c r="C16" s="471">
        <v>67</v>
      </c>
      <c r="D16" s="470">
        <v>90</v>
      </c>
      <c r="G16" s="101"/>
    </row>
    <row r="17" spans="1:4" x14ac:dyDescent="0.25">
      <c r="A17" s="413" t="s">
        <v>94</v>
      </c>
      <c r="B17" s="468">
        <v>80</v>
      </c>
      <c r="C17" s="469">
        <v>50</v>
      </c>
      <c r="D17" s="470">
        <v>60</v>
      </c>
    </row>
    <row r="18" spans="1:4" ht="15.75" thickBot="1" x14ac:dyDescent="0.3">
      <c r="A18" s="413"/>
      <c r="B18" s="472"/>
      <c r="C18" s="473"/>
      <c r="D18" s="474"/>
    </row>
    <row r="19" spans="1:4" ht="15.75" thickBot="1" x14ac:dyDescent="0.3">
      <c r="A19" s="429" t="s">
        <v>90</v>
      </c>
      <c r="B19" s="475">
        <f>SUM(B14:B18)</f>
        <v>205</v>
      </c>
      <c r="C19" s="476">
        <f>SUM(C14:C18)</f>
        <v>147</v>
      </c>
      <c r="D19" s="477">
        <f>SUM(D14:D18)</f>
        <v>198</v>
      </c>
    </row>
    <row r="20" spans="1:4" ht="15.75" thickBot="1" x14ac:dyDescent="0.3">
      <c r="A20" s="372"/>
      <c r="B20" s="478"/>
      <c r="C20" s="374"/>
      <c r="D20" s="374"/>
    </row>
    <row r="21" spans="1:4" ht="15.75" thickBot="1" x14ac:dyDescent="0.3">
      <c r="A21" s="383" t="s">
        <v>2</v>
      </c>
      <c r="B21" s="479"/>
      <c r="C21" s="480"/>
      <c r="D21" s="424"/>
    </row>
    <row r="22" spans="1:4" ht="15.75" thickBot="1" x14ac:dyDescent="0.3">
      <c r="A22" s="421" t="s">
        <v>95</v>
      </c>
      <c r="B22" s="481">
        <v>20</v>
      </c>
      <c r="C22" s="482">
        <v>28</v>
      </c>
      <c r="D22" s="422">
        <v>30</v>
      </c>
    </row>
    <row r="23" spans="1:4" ht="15.75" thickBot="1" x14ac:dyDescent="0.3">
      <c r="A23" s="423" t="s">
        <v>90</v>
      </c>
      <c r="B23" s="483">
        <f>SUM(B22)</f>
        <v>20</v>
      </c>
      <c r="C23" s="442">
        <f>SUM(C22)</f>
        <v>28</v>
      </c>
      <c r="D23" s="331">
        <f>SUM(D22)</f>
        <v>30</v>
      </c>
    </row>
    <row r="24" spans="1:4" x14ac:dyDescent="0.25">
      <c r="A24" s="372"/>
      <c r="B24" s="23"/>
      <c r="C24" s="374"/>
      <c r="D24" s="374"/>
    </row>
    <row r="25" spans="1:4" ht="15.75" thickBot="1" x14ac:dyDescent="0.3">
      <c r="A25" s="372"/>
      <c r="B25" s="11"/>
      <c r="C25" s="374"/>
      <c r="D25" s="374"/>
    </row>
    <row r="26" spans="1:4" ht="15.75" thickBot="1" x14ac:dyDescent="0.3">
      <c r="A26" s="380" t="s">
        <v>96</v>
      </c>
      <c r="B26" s="484"/>
      <c r="C26" s="485"/>
      <c r="D26" s="428"/>
    </row>
    <row r="27" spans="1:4" ht="15.75" thickBot="1" x14ac:dyDescent="0.3">
      <c r="A27" s="425" t="s">
        <v>97</v>
      </c>
      <c r="B27" s="486">
        <v>10</v>
      </c>
      <c r="C27" s="487">
        <v>7</v>
      </c>
      <c r="D27" s="426">
        <v>10</v>
      </c>
    </row>
    <row r="28" spans="1:4" ht="15.75" thickBot="1" x14ac:dyDescent="0.3">
      <c r="A28" s="427" t="s">
        <v>90</v>
      </c>
      <c r="B28" s="488">
        <f>SUM(B27)</f>
        <v>10</v>
      </c>
      <c r="C28" s="445">
        <f>C27</f>
        <v>7</v>
      </c>
      <c r="D28" s="332">
        <f>SUM(D27)</f>
        <v>10</v>
      </c>
    </row>
    <row r="29" spans="1:4" ht="15.75" thickBot="1" x14ac:dyDescent="0.3">
      <c r="A29" s="372"/>
      <c r="B29" s="11"/>
      <c r="C29" s="374"/>
      <c r="D29" s="374"/>
    </row>
    <row r="30" spans="1:4" ht="15.75" thickBot="1" x14ac:dyDescent="0.3">
      <c r="A30" s="252" t="s">
        <v>3</v>
      </c>
      <c r="B30" s="489">
        <v>0</v>
      </c>
      <c r="C30" s="490"/>
      <c r="D30" s="491"/>
    </row>
    <row r="31" spans="1:4" ht="15.75" thickBot="1" x14ac:dyDescent="0.3">
      <c r="A31" s="277" t="s">
        <v>90</v>
      </c>
      <c r="B31" s="492">
        <v>0</v>
      </c>
      <c r="C31" s="493"/>
      <c r="D31" s="494"/>
    </row>
    <row r="32" spans="1:4" ht="15.75" thickBot="1" x14ac:dyDescent="0.3">
      <c r="A32" s="372"/>
      <c r="B32" s="11"/>
      <c r="C32" s="374"/>
      <c r="D32" s="374"/>
    </row>
    <row r="33" spans="1:6" ht="15.75" thickBot="1" x14ac:dyDescent="0.3">
      <c r="A33" s="387" t="s">
        <v>5</v>
      </c>
      <c r="B33" s="495"/>
      <c r="C33" s="496"/>
      <c r="D33" s="497"/>
    </row>
    <row r="34" spans="1:6" x14ac:dyDescent="0.25">
      <c r="A34" s="414" t="s">
        <v>98</v>
      </c>
      <c r="B34" s="498">
        <v>4</v>
      </c>
      <c r="C34" s="499">
        <v>2</v>
      </c>
      <c r="D34" s="500">
        <v>3</v>
      </c>
    </row>
    <row r="35" spans="1:6" x14ac:dyDescent="0.25">
      <c r="A35" s="415" t="s">
        <v>99</v>
      </c>
      <c r="B35" s="501">
        <v>50</v>
      </c>
      <c r="C35" s="502">
        <v>59</v>
      </c>
      <c r="D35" s="503">
        <v>60</v>
      </c>
    </row>
    <row r="36" spans="1:6" x14ac:dyDescent="0.25">
      <c r="A36" s="415" t="s">
        <v>100</v>
      </c>
      <c r="B36" s="501"/>
      <c r="C36" s="504"/>
      <c r="D36" s="503"/>
    </row>
    <row r="37" spans="1:6" x14ac:dyDescent="0.25">
      <c r="A37" s="415" t="s">
        <v>101</v>
      </c>
      <c r="B37" s="501"/>
      <c r="C37" s="504"/>
      <c r="D37" s="503"/>
    </row>
    <row r="38" spans="1:6" x14ac:dyDescent="0.25">
      <c r="A38" s="415" t="s">
        <v>102</v>
      </c>
      <c r="B38" s="501"/>
      <c r="C38" s="504"/>
      <c r="D38" s="503"/>
    </row>
    <row r="39" spans="1:6" ht="15.75" thickBot="1" x14ac:dyDescent="0.3">
      <c r="A39" s="155" t="s">
        <v>5</v>
      </c>
      <c r="B39" s="505">
        <v>10</v>
      </c>
      <c r="C39" s="506">
        <f>3-9</f>
        <v>-6</v>
      </c>
      <c r="D39" s="507">
        <v>10</v>
      </c>
      <c r="F39" s="323"/>
    </row>
    <row r="40" spans="1:6" ht="15.75" thickBot="1" x14ac:dyDescent="0.3">
      <c r="A40" s="162" t="s">
        <v>90</v>
      </c>
      <c r="B40" s="508">
        <f>SUM(B34:B39)</f>
        <v>64</v>
      </c>
      <c r="C40" s="509">
        <f>SUM(C34:C39)</f>
        <v>55</v>
      </c>
      <c r="D40" s="510">
        <f>SUM(D34:D39)</f>
        <v>73</v>
      </c>
    </row>
    <row r="41" spans="1:6" ht="15.75" thickBot="1" x14ac:dyDescent="0.3">
      <c r="A41" s="430"/>
      <c r="B41" s="511"/>
      <c r="C41" s="374"/>
      <c r="D41" s="374"/>
    </row>
    <row r="42" spans="1:6" ht="19.5" thickBot="1" x14ac:dyDescent="0.35">
      <c r="A42" s="417" t="s">
        <v>10</v>
      </c>
      <c r="B42" s="401">
        <f>B40+B31+B28+B23+B19+B11</f>
        <v>4941.3411999999998</v>
      </c>
      <c r="C42" s="401">
        <f>C11+C19+C23+C28+C31+C40</f>
        <v>4817</v>
      </c>
      <c r="D42" s="401">
        <f t="shared" ref="D42" si="0">D40+D31+D28+D23+D19+D11</f>
        <v>5949</v>
      </c>
    </row>
    <row r="43" spans="1:6" x14ac:dyDescent="0.25">
      <c r="A43" s="371"/>
      <c r="B43" s="371"/>
    </row>
    <row r="44" spans="1:6" x14ac:dyDescent="0.25">
      <c r="A44" s="239"/>
      <c r="B44" s="371"/>
    </row>
    <row r="45" spans="1:6" x14ac:dyDescent="0.25">
      <c r="A45" s="239" t="s">
        <v>154</v>
      </c>
      <c r="B45" s="371"/>
    </row>
    <row r="46" spans="1:6" x14ac:dyDescent="0.25">
      <c r="A46" s="239" t="s">
        <v>155</v>
      </c>
      <c r="B46" s="170"/>
    </row>
    <row r="47" spans="1:6" x14ac:dyDescent="0.25">
      <c r="A47" s="239" t="s">
        <v>156</v>
      </c>
      <c r="B47" s="371"/>
    </row>
    <row r="48" spans="1:6" x14ac:dyDescent="0.25">
      <c r="A48" s="239"/>
      <c r="B48" s="371"/>
    </row>
  </sheetData>
  <mergeCells count="1">
    <mergeCell ref="A1:D1"/>
  </mergeCells>
  <pageMargins left="0.7" right="0.7" top="0.78740157499999996" bottom="0.78740157499999996" header="0.3" footer="0.3"/>
  <pageSetup paperSize="9" scale="8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topLeftCell="A22" workbookViewId="0">
      <selection activeCell="A2" sqref="A2"/>
    </sheetView>
  </sheetViews>
  <sheetFormatPr defaultRowHeight="15" x14ac:dyDescent="0.25"/>
  <cols>
    <col min="1" max="1" width="37.7109375" bestFit="1" customWidth="1"/>
    <col min="2" max="2" width="19.42578125" customWidth="1"/>
    <col min="3" max="3" width="24" customWidth="1"/>
    <col min="4" max="4" width="18.42578125" customWidth="1"/>
  </cols>
  <sheetData>
    <row r="1" spans="1:6" ht="24" thickBot="1" x14ac:dyDescent="0.4">
      <c r="A1" s="385" t="s">
        <v>150</v>
      </c>
      <c r="B1" s="370"/>
      <c r="C1" s="370"/>
      <c r="D1" s="369"/>
      <c r="E1" s="369"/>
      <c r="F1" s="369"/>
    </row>
    <row r="2" spans="1:6" ht="19.5" thickBot="1" x14ac:dyDescent="0.35">
      <c r="A2" s="85" t="s">
        <v>200</v>
      </c>
      <c r="B2" s="418" t="s">
        <v>79</v>
      </c>
      <c r="C2" s="418" t="s">
        <v>130</v>
      </c>
      <c r="D2" s="419" t="s">
        <v>131</v>
      </c>
      <c r="E2" s="369"/>
      <c r="F2" s="369"/>
    </row>
    <row r="3" spans="1:6" ht="15.75" thickBot="1" x14ac:dyDescent="0.3">
      <c r="A3" s="381" t="s">
        <v>80</v>
      </c>
      <c r="B3" s="402"/>
      <c r="C3" s="402"/>
      <c r="D3" s="382"/>
      <c r="E3" s="369"/>
      <c r="F3" s="369"/>
    </row>
    <row r="4" spans="1:6" x14ac:dyDescent="0.25">
      <c r="A4" s="407" t="s">
        <v>82</v>
      </c>
      <c r="B4" s="92">
        <v>1184</v>
      </c>
      <c r="C4" s="92">
        <v>1267</v>
      </c>
      <c r="D4" s="389">
        <v>1541</v>
      </c>
      <c r="E4" s="369"/>
      <c r="F4" s="369"/>
    </row>
    <row r="5" spans="1:6" x14ac:dyDescent="0.25">
      <c r="A5" s="408" t="s">
        <v>83</v>
      </c>
      <c r="B5" s="404">
        <v>340</v>
      </c>
      <c r="C5" s="306">
        <v>215</v>
      </c>
      <c r="D5" s="390">
        <v>397</v>
      </c>
      <c r="E5" s="369"/>
      <c r="F5" s="369"/>
    </row>
    <row r="6" spans="1:6" x14ac:dyDescent="0.25">
      <c r="A6" s="408" t="s">
        <v>84</v>
      </c>
      <c r="B6" s="404">
        <v>555</v>
      </c>
      <c r="C6" s="180">
        <v>539</v>
      </c>
      <c r="D6" s="390">
        <v>706</v>
      </c>
      <c r="E6" s="369"/>
      <c r="F6" s="374"/>
    </row>
    <row r="7" spans="1:6" x14ac:dyDescent="0.25">
      <c r="A7" s="408" t="s">
        <v>85</v>
      </c>
      <c r="B7" s="404">
        <v>0</v>
      </c>
      <c r="C7" s="306">
        <v>0</v>
      </c>
      <c r="D7" s="391"/>
      <c r="E7" s="369"/>
      <c r="F7" s="369"/>
    </row>
    <row r="8" spans="1:6" x14ac:dyDescent="0.25">
      <c r="A8" s="408" t="s">
        <v>104</v>
      </c>
      <c r="B8" s="404"/>
      <c r="C8" s="306">
        <v>0</v>
      </c>
      <c r="D8" s="391"/>
      <c r="E8" s="369"/>
      <c r="F8" s="369"/>
    </row>
    <row r="9" spans="1:6" x14ac:dyDescent="0.25">
      <c r="A9" s="408" t="s">
        <v>87</v>
      </c>
      <c r="B9" s="404">
        <v>72</v>
      </c>
      <c r="C9" s="306">
        <v>0</v>
      </c>
      <c r="D9" s="390">
        <v>16</v>
      </c>
      <c r="E9" s="369"/>
      <c r="F9" s="369"/>
    </row>
    <row r="10" spans="1:6" x14ac:dyDescent="0.25">
      <c r="A10" s="408" t="s">
        <v>88</v>
      </c>
      <c r="B10" s="404">
        <v>35</v>
      </c>
      <c r="C10" s="306">
        <v>29</v>
      </c>
      <c r="D10" s="390">
        <v>47</v>
      </c>
      <c r="E10" s="369"/>
      <c r="F10" s="369"/>
    </row>
    <row r="11" spans="1:6" x14ac:dyDescent="0.25">
      <c r="A11" s="408" t="s">
        <v>89</v>
      </c>
      <c r="B11" s="404">
        <v>0</v>
      </c>
      <c r="C11" s="306">
        <v>1</v>
      </c>
      <c r="D11" s="390"/>
      <c r="E11" s="369"/>
      <c r="F11" s="369"/>
    </row>
    <row r="12" spans="1:6" ht="15.75" thickBot="1" x14ac:dyDescent="0.3">
      <c r="A12" s="409"/>
      <c r="B12" s="405"/>
      <c r="C12" s="100"/>
      <c r="D12" s="392"/>
      <c r="E12" s="369"/>
      <c r="F12" s="369"/>
    </row>
    <row r="13" spans="1:6" ht="15.75" thickBot="1" x14ac:dyDescent="0.3">
      <c r="A13" s="410" t="s">
        <v>90</v>
      </c>
      <c r="B13" s="393">
        <v>2186</v>
      </c>
      <c r="C13" s="393">
        <v>2051</v>
      </c>
      <c r="D13" s="393">
        <v>2707</v>
      </c>
      <c r="E13" s="369"/>
      <c r="F13" s="374" t="s">
        <v>201</v>
      </c>
    </row>
    <row r="14" spans="1:6" ht="15.75" thickBot="1" x14ac:dyDescent="0.3">
      <c r="A14" s="372"/>
      <c r="B14" s="406"/>
      <c r="C14" s="181"/>
      <c r="D14" s="373"/>
      <c r="E14" s="369"/>
      <c r="F14" s="369"/>
    </row>
    <row r="15" spans="1:6" ht="15.75" thickBot="1" x14ac:dyDescent="0.3">
      <c r="A15" s="377" t="s">
        <v>1</v>
      </c>
      <c r="B15" s="434"/>
      <c r="C15" s="182"/>
      <c r="D15" s="378"/>
      <c r="E15" s="369"/>
      <c r="F15" s="369"/>
    </row>
    <row r="16" spans="1:6" x14ac:dyDescent="0.25">
      <c r="A16" s="411" t="s">
        <v>91</v>
      </c>
      <c r="B16" s="435">
        <v>14</v>
      </c>
      <c r="C16" s="435">
        <v>3</v>
      </c>
      <c r="D16" s="394">
        <v>46</v>
      </c>
      <c r="E16" s="369"/>
      <c r="F16" s="369"/>
    </row>
    <row r="17" spans="1:6" x14ac:dyDescent="0.25">
      <c r="A17" s="412" t="s">
        <v>92</v>
      </c>
      <c r="B17" s="436">
        <v>6</v>
      </c>
      <c r="C17" s="436"/>
      <c r="D17" s="395">
        <v>0</v>
      </c>
      <c r="E17" s="369"/>
      <c r="F17" s="369"/>
    </row>
    <row r="18" spans="1:6" x14ac:dyDescent="0.25">
      <c r="A18" s="412" t="s">
        <v>93</v>
      </c>
      <c r="B18" s="436">
        <v>15</v>
      </c>
      <c r="C18" s="436">
        <v>20</v>
      </c>
      <c r="D18" s="395">
        <v>355</v>
      </c>
      <c r="E18" s="369"/>
      <c r="F18" s="369"/>
    </row>
    <row r="19" spans="1:6" x14ac:dyDescent="0.25">
      <c r="A19" s="413" t="s">
        <v>94</v>
      </c>
      <c r="B19" s="437">
        <v>3</v>
      </c>
      <c r="C19" s="437">
        <v>1</v>
      </c>
      <c r="D19" s="396">
        <v>3</v>
      </c>
      <c r="E19" s="369"/>
      <c r="F19" s="369"/>
    </row>
    <row r="20" spans="1:6" ht="15.75" thickBot="1" x14ac:dyDescent="0.3">
      <c r="A20" s="413"/>
      <c r="B20" s="437"/>
      <c r="C20" s="437"/>
      <c r="D20" s="396"/>
      <c r="E20" s="369"/>
      <c r="F20" s="369"/>
    </row>
    <row r="21" spans="1:6" ht="15.75" thickBot="1" x14ac:dyDescent="0.3">
      <c r="A21" s="429" t="s">
        <v>90</v>
      </c>
      <c r="B21" s="438">
        <v>38</v>
      </c>
      <c r="C21" s="438">
        <v>24</v>
      </c>
      <c r="D21" s="451">
        <v>404</v>
      </c>
      <c r="E21" s="369"/>
      <c r="F21" s="369"/>
    </row>
    <row r="22" spans="1:6" ht="15.75" thickBot="1" x14ac:dyDescent="0.3">
      <c r="A22" s="372"/>
      <c r="B22" s="439"/>
      <c r="C22" s="181"/>
      <c r="D22" s="376"/>
      <c r="E22" s="369"/>
      <c r="F22" s="369"/>
    </row>
    <row r="23" spans="1:6" ht="15.75" thickBot="1" x14ac:dyDescent="0.3">
      <c r="A23" s="383" t="s">
        <v>2</v>
      </c>
      <c r="B23" s="440"/>
      <c r="C23" s="183"/>
      <c r="D23" s="384"/>
      <c r="E23" s="369"/>
      <c r="F23" s="369"/>
    </row>
    <row r="24" spans="1:6" ht="15.75" thickBot="1" x14ac:dyDescent="0.3">
      <c r="A24" s="421" t="s">
        <v>95</v>
      </c>
      <c r="B24" s="441">
        <v>5</v>
      </c>
      <c r="C24" s="441">
        <v>1</v>
      </c>
      <c r="D24" s="422">
        <v>4</v>
      </c>
      <c r="E24" s="369"/>
      <c r="F24" s="369"/>
    </row>
    <row r="25" spans="1:6" ht="15.75" thickBot="1" x14ac:dyDescent="0.3">
      <c r="A25" s="423" t="s">
        <v>90</v>
      </c>
      <c r="B25" s="442">
        <v>5</v>
      </c>
      <c r="C25" s="442">
        <v>1</v>
      </c>
      <c r="D25" s="331">
        <v>4</v>
      </c>
      <c r="E25" s="369"/>
      <c r="F25" s="369"/>
    </row>
    <row r="26" spans="1:6" x14ac:dyDescent="0.25">
      <c r="A26" s="372"/>
      <c r="B26" s="439"/>
      <c r="C26" s="181"/>
      <c r="D26" s="376"/>
      <c r="E26" s="369"/>
      <c r="F26" s="369"/>
    </row>
    <row r="27" spans="1:6" ht="15.75" thickBot="1" x14ac:dyDescent="0.3">
      <c r="A27" s="372"/>
      <c r="B27" s="439"/>
      <c r="C27" s="181"/>
      <c r="D27" s="376"/>
      <c r="E27" s="369"/>
      <c r="F27" s="369"/>
    </row>
    <row r="28" spans="1:6" ht="15.75" thickBot="1" x14ac:dyDescent="0.3">
      <c r="A28" s="380" t="s">
        <v>96</v>
      </c>
      <c r="B28" s="443"/>
      <c r="C28" s="184"/>
      <c r="D28" s="386"/>
      <c r="E28" s="369"/>
      <c r="F28" s="369"/>
    </row>
    <row r="29" spans="1:6" ht="15.75" thickBot="1" x14ac:dyDescent="0.3">
      <c r="A29" s="425" t="s">
        <v>97</v>
      </c>
      <c r="B29" s="444">
        <v>3</v>
      </c>
      <c r="C29" s="444">
        <v>14</v>
      </c>
      <c r="D29" s="426">
        <v>6</v>
      </c>
      <c r="E29" s="369"/>
      <c r="F29" s="369"/>
    </row>
    <row r="30" spans="1:6" ht="15.75" thickBot="1" x14ac:dyDescent="0.3">
      <c r="A30" s="427" t="s">
        <v>90</v>
      </c>
      <c r="B30" s="445">
        <v>3</v>
      </c>
      <c r="C30" s="445">
        <v>14</v>
      </c>
      <c r="D30" s="332">
        <v>6</v>
      </c>
      <c r="E30" s="369"/>
      <c r="F30" s="369"/>
    </row>
    <row r="31" spans="1:6" ht="15.75" thickBot="1" x14ac:dyDescent="0.3">
      <c r="A31" s="372"/>
      <c r="B31" s="439"/>
      <c r="C31" s="181"/>
      <c r="D31" s="376"/>
      <c r="E31" s="369"/>
      <c r="F31" s="369"/>
    </row>
    <row r="32" spans="1:6" ht="15.75" thickBot="1" x14ac:dyDescent="0.3">
      <c r="A32" s="252" t="s">
        <v>3</v>
      </c>
      <c r="B32" s="302">
        <v>0</v>
      </c>
      <c r="C32" s="185">
        <v>0</v>
      </c>
      <c r="D32" s="420">
        <v>0</v>
      </c>
      <c r="E32" s="369"/>
      <c r="F32" s="369"/>
    </row>
    <row r="33" spans="1:6" ht="15.75" thickBot="1" x14ac:dyDescent="0.3">
      <c r="A33" s="277" t="s">
        <v>90</v>
      </c>
      <c r="B33" s="303">
        <v>0</v>
      </c>
      <c r="C33" s="186">
        <v>0</v>
      </c>
      <c r="D33" s="268">
        <v>0</v>
      </c>
      <c r="E33" s="369"/>
      <c r="F33" s="369"/>
    </row>
    <row r="34" spans="1:6" ht="15.75" thickBot="1" x14ac:dyDescent="0.3">
      <c r="A34" s="372"/>
      <c r="B34" s="439"/>
      <c r="C34" s="181"/>
      <c r="D34" s="379"/>
      <c r="E34" s="369"/>
      <c r="F34" s="369"/>
    </row>
    <row r="35" spans="1:6" ht="15.75" thickBot="1" x14ac:dyDescent="0.3">
      <c r="A35" s="387" t="s">
        <v>5</v>
      </c>
      <c r="B35" s="446"/>
      <c r="C35" s="187"/>
      <c r="D35" s="388"/>
      <c r="E35" s="369"/>
      <c r="F35" s="369"/>
    </row>
    <row r="36" spans="1:6" x14ac:dyDescent="0.25">
      <c r="A36" s="414" t="s">
        <v>98</v>
      </c>
      <c r="B36" s="447">
        <v>8</v>
      </c>
      <c r="C36" s="447">
        <v>4</v>
      </c>
      <c r="D36" s="397">
        <v>5</v>
      </c>
      <c r="E36" s="369"/>
      <c r="F36" s="369"/>
    </row>
    <row r="37" spans="1:6" x14ac:dyDescent="0.25">
      <c r="A37" s="415" t="s">
        <v>99</v>
      </c>
      <c r="B37" s="448">
        <v>1</v>
      </c>
      <c r="C37" s="448">
        <v>1</v>
      </c>
      <c r="D37" s="398">
        <v>1</v>
      </c>
      <c r="E37" s="369"/>
      <c r="F37" s="369"/>
    </row>
    <row r="38" spans="1:6" x14ac:dyDescent="0.25">
      <c r="A38" s="415" t="s">
        <v>100</v>
      </c>
      <c r="B38" s="448"/>
      <c r="C38" s="448"/>
      <c r="D38" s="399"/>
      <c r="E38" s="369"/>
      <c r="F38" s="369"/>
    </row>
    <row r="39" spans="1:6" x14ac:dyDescent="0.25">
      <c r="A39" s="415" t="s">
        <v>101</v>
      </c>
      <c r="B39" s="448"/>
      <c r="C39" s="448"/>
      <c r="D39" s="399"/>
      <c r="E39" s="369"/>
      <c r="F39" s="369"/>
    </row>
    <row r="40" spans="1:6" x14ac:dyDescent="0.25">
      <c r="A40" s="415" t="s">
        <v>102</v>
      </c>
      <c r="B40" s="448">
        <v>6</v>
      </c>
      <c r="C40" s="448">
        <v>2</v>
      </c>
      <c r="D40" s="399">
        <v>4</v>
      </c>
      <c r="E40" s="369"/>
      <c r="F40" s="101"/>
    </row>
    <row r="41" spans="1:6" x14ac:dyDescent="0.25">
      <c r="A41" s="415" t="s">
        <v>105</v>
      </c>
      <c r="B41" s="448">
        <v>85</v>
      </c>
      <c r="C41" s="448">
        <v>32</v>
      </c>
      <c r="D41" s="399"/>
      <c r="E41" s="369"/>
      <c r="F41" s="369"/>
    </row>
    <row r="42" spans="1:6" ht="15.75" thickBot="1" x14ac:dyDescent="0.3">
      <c r="A42" s="416" t="s">
        <v>90</v>
      </c>
      <c r="B42" s="449">
        <v>100</v>
      </c>
      <c r="C42" s="449">
        <v>39</v>
      </c>
      <c r="D42" s="333">
        <v>10</v>
      </c>
      <c r="E42" s="369"/>
      <c r="F42" s="369"/>
    </row>
    <row r="43" spans="1:6" ht="15.75" thickBot="1" x14ac:dyDescent="0.3">
      <c r="A43" s="430"/>
      <c r="B43" s="431"/>
      <c r="C43" s="188"/>
      <c r="D43" s="432"/>
      <c r="E43" s="369"/>
      <c r="F43" s="369"/>
    </row>
    <row r="44" spans="1:6" ht="19.5" thickBot="1" x14ac:dyDescent="0.35">
      <c r="A44" s="417" t="s">
        <v>10</v>
      </c>
      <c r="B44" s="433">
        <v>2332</v>
      </c>
      <c r="C44" s="433">
        <v>2129</v>
      </c>
      <c r="D44" s="401">
        <v>3131</v>
      </c>
      <c r="E44" s="369"/>
      <c r="F44" s="369"/>
    </row>
    <row r="45" spans="1:6" x14ac:dyDescent="0.25">
      <c r="A45" s="371"/>
      <c r="B45" s="371"/>
      <c r="C45" s="371"/>
      <c r="D45" s="371"/>
      <c r="E45" s="369"/>
      <c r="F45" s="369"/>
    </row>
    <row r="46" spans="1:6" ht="27.6" customHeight="1" x14ac:dyDescent="0.25">
      <c r="A46" s="613"/>
      <c r="B46" s="613"/>
      <c r="C46" s="613"/>
      <c r="D46" s="613"/>
      <c r="E46" s="369"/>
      <c r="F46" s="369"/>
    </row>
    <row r="47" spans="1:6" x14ac:dyDescent="0.25">
      <c r="A47" s="371"/>
      <c r="B47" s="371"/>
      <c r="C47" s="371"/>
      <c r="D47" s="371"/>
      <c r="E47" s="369"/>
      <c r="F47" s="369"/>
    </row>
    <row r="48" spans="1:6" x14ac:dyDescent="0.25">
      <c r="A48" s="371"/>
      <c r="B48" s="371"/>
      <c r="C48" s="371"/>
      <c r="D48" s="371"/>
      <c r="E48" s="369"/>
      <c r="F48" s="369"/>
    </row>
    <row r="49" spans="1:6" x14ac:dyDescent="0.25">
      <c r="A49" s="371"/>
      <c r="B49" s="189"/>
      <c r="C49" s="371"/>
      <c r="D49" s="371"/>
      <c r="E49" s="369"/>
      <c r="F49" s="369"/>
    </row>
    <row r="50" spans="1:6" x14ac:dyDescent="0.25">
      <c r="A50" s="371"/>
      <c r="B50" s="371"/>
      <c r="C50" s="371"/>
      <c r="D50" s="371"/>
      <c r="E50" s="369"/>
      <c r="F50" s="369"/>
    </row>
  </sheetData>
  <pageMargins left="0.7" right="0.7" top="0.78740157499999996" bottom="0.78740157499999996" header="0.3" footer="0.3"/>
  <pageSetup paperSize="9" scale="8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topLeftCell="A28" zoomScaleNormal="100" zoomScaleSheetLayoutView="90" workbookViewId="0">
      <selection activeCell="N20" sqref="N20"/>
    </sheetView>
  </sheetViews>
  <sheetFormatPr defaultRowHeight="15" x14ac:dyDescent="0.25"/>
  <cols>
    <col min="1" max="1" width="42.7109375" style="618" customWidth="1"/>
    <col min="2" max="4" width="25.7109375" style="674" customWidth="1"/>
    <col min="5" max="5" width="9.140625" style="678"/>
    <col min="6" max="6" width="13" style="673" customWidth="1"/>
    <col min="7" max="16384" width="9.140625" style="618"/>
  </cols>
  <sheetData>
    <row r="1" spans="1:6" ht="19.5" thickBot="1" x14ac:dyDescent="0.35">
      <c r="A1" s="619" t="s">
        <v>150</v>
      </c>
    </row>
    <row r="2" spans="1:6" ht="19.5" thickBot="1" x14ac:dyDescent="0.3">
      <c r="B2" s="677" t="s">
        <v>79</v>
      </c>
      <c r="C2" s="677" t="s">
        <v>130</v>
      </c>
      <c r="D2" s="620" t="s">
        <v>131</v>
      </c>
    </row>
    <row r="3" spans="1:6" ht="19.5" thickBot="1" x14ac:dyDescent="0.3">
      <c r="A3" s="697" t="s">
        <v>179</v>
      </c>
      <c r="B3" s="620" t="s">
        <v>11</v>
      </c>
      <c r="C3" s="620" t="s">
        <v>11</v>
      </c>
      <c r="D3" s="620" t="s">
        <v>11</v>
      </c>
    </row>
    <row r="4" spans="1:6" ht="15.75" thickBot="1" x14ac:dyDescent="0.3">
      <c r="A4" s="621" t="s">
        <v>80</v>
      </c>
      <c r="B4" s="676" t="s">
        <v>166</v>
      </c>
      <c r="C4" s="676" t="s">
        <v>167</v>
      </c>
      <c r="D4" s="675" t="s">
        <v>168</v>
      </c>
      <c r="E4" s="680" t="s">
        <v>169</v>
      </c>
    </row>
    <row r="5" spans="1:6" x14ac:dyDescent="0.25">
      <c r="A5" s="622" t="s">
        <v>82</v>
      </c>
      <c r="B5" s="623">
        <v>2289</v>
      </c>
      <c r="C5" s="623">
        <v>0</v>
      </c>
      <c r="D5" s="623">
        <v>2363</v>
      </c>
    </row>
    <row r="6" spans="1:6" x14ac:dyDescent="0.25">
      <c r="A6" s="624" t="s">
        <v>83</v>
      </c>
      <c r="B6" s="623">
        <v>340</v>
      </c>
      <c r="C6" s="623">
        <v>0</v>
      </c>
      <c r="D6" s="623">
        <v>285</v>
      </c>
    </row>
    <row r="7" spans="1:6" x14ac:dyDescent="0.25">
      <c r="A7" s="624" t="s">
        <v>84</v>
      </c>
      <c r="B7" s="623">
        <v>957</v>
      </c>
      <c r="C7" s="623">
        <v>0</v>
      </c>
      <c r="D7" s="623">
        <v>964</v>
      </c>
    </row>
    <row r="8" spans="1:6" x14ac:dyDescent="0.25">
      <c r="A8" s="624" t="s">
        <v>85</v>
      </c>
      <c r="B8" s="623">
        <v>155</v>
      </c>
      <c r="C8" s="623">
        <v>0</v>
      </c>
      <c r="D8" s="623">
        <v>155</v>
      </c>
    </row>
    <row r="9" spans="1:6" x14ac:dyDescent="0.25">
      <c r="A9" s="624" t="s">
        <v>104</v>
      </c>
      <c r="B9" s="623">
        <v>53</v>
      </c>
      <c r="C9" s="623">
        <v>0</v>
      </c>
      <c r="D9" s="623">
        <v>53</v>
      </c>
    </row>
    <row r="10" spans="1:6" x14ac:dyDescent="0.25">
      <c r="A10" s="624" t="s">
        <v>87</v>
      </c>
      <c r="B10" s="623">
        <v>87</v>
      </c>
      <c r="C10" s="623">
        <v>0</v>
      </c>
      <c r="D10" s="623">
        <v>100</v>
      </c>
    </row>
    <row r="11" spans="1:6" ht="15.75" thickBot="1" x14ac:dyDescent="0.3">
      <c r="A11" s="624" t="s">
        <v>88</v>
      </c>
      <c r="B11" s="623">
        <v>89</v>
      </c>
      <c r="C11" s="623">
        <v>0</v>
      </c>
      <c r="D11" s="623">
        <v>81</v>
      </c>
    </row>
    <row r="12" spans="1:6" ht="15.75" thickBot="1" x14ac:dyDescent="0.3">
      <c r="A12" s="625" t="s">
        <v>90</v>
      </c>
      <c r="B12" s="626">
        <v>3970</v>
      </c>
      <c r="C12" s="626">
        <v>3773</v>
      </c>
      <c r="D12" s="626">
        <v>4001</v>
      </c>
      <c r="F12" s="685"/>
    </row>
    <row r="13" spans="1:6" ht="15.75" thickBot="1" x14ac:dyDescent="0.3">
      <c r="A13" s="682"/>
      <c r="B13" s="682"/>
      <c r="C13" s="682"/>
      <c r="D13" s="683"/>
    </row>
    <row r="14" spans="1:6" ht="15.75" thickBot="1" x14ac:dyDescent="0.3">
      <c r="A14" s="627" t="s">
        <v>1</v>
      </c>
      <c r="B14" s="628"/>
      <c r="C14" s="628">
        <v>0</v>
      </c>
      <c r="D14" s="628"/>
      <c r="E14" s="678" t="s">
        <v>170</v>
      </c>
    </row>
    <row r="15" spans="1:6" x14ac:dyDescent="0.25">
      <c r="A15" s="629"/>
      <c r="B15" s="630"/>
      <c r="C15" s="630"/>
      <c r="D15" s="630"/>
    </row>
    <row r="16" spans="1:6" x14ac:dyDescent="0.25">
      <c r="A16" s="631" t="s">
        <v>94</v>
      </c>
      <c r="B16" s="632">
        <v>1110</v>
      </c>
      <c r="C16" s="632">
        <v>1789</v>
      </c>
      <c r="D16" s="632">
        <v>1225</v>
      </c>
      <c r="F16" s="685"/>
    </row>
    <row r="17" spans="1:6" ht="15.75" thickBot="1" x14ac:dyDescent="0.3">
      <c r="A17" s="631"/>
      <c r="B17" s="632"/>
      <c r="C17" s="632">
        <v>0</v>
      </c>
      <c r="D17" s="632">
        <v>0</v>
      </c>
    </row>
    <row r="18" spans="1:6" ht="15.75" thickBot="1" x14ac:dyDescent="0.3">
      <c r="A18" s="633" t="s">
        <v>90</v>
      </c>
      <c r="B18" s="634">
        <v>1110</v>
      </c>
      <c r="C18" s="634">
        <v>1789</v>
      </c>
      <c r="D18" s="634">
        <v>1225</v>
      </c>
    </row>
    <row r="19" spans="1:6" ht="15.75" thickBot="1" x14ac:dyDescent="0.3">
      <c r="A19" s="682"/>
      <c r="B19" s="682"/>
      <c r="C19" s="682"/>
      <c r="D19" s="683"/>
    </row>
    <row r="20" spans="1:6" ht="15.75" thickBot="1" x14ac:dyDescent="0.3">
      <c r="A20" s="635" t="s">
        <v>2</v>
      </c>
      <c r="B20" s="636"/>
      <c r="C20" s="636">
        <v>0</v>
      </c>
      <c r="D20" s="636"/>
    </row>
    <row r="21" spans="1:6" ht="15.75" thickBot="1" x14ac:dyDescent="0.3">
      <c r="A21" s="637" t="s">
        <v>95</v>
      </c>
      <c r="B21" s="638">
        <v>10</v>
      </c>
      <c r="C21" s="638">
        <v>1</v>
      </c>
      <c r="D21" s="638">
        <v>10</v>
      </c>
      <c r="F21" s="685"/>
    </row>
    <row r="22" spans="1:6" ht="15.75" thickBot="1" x14ac:dyDescent="0.3">
      <c r="A22" s="639" t="s">
        <v>90</v>
      </c>
      <c r="B22" s="640">
        <v>10</v>
      </c>
      <c r="C22" s="640">
        <v>1</v>
      </c>
      <c r="D22" s="640">
        <v>10</v>
      </c>
    </row>
    <row r="23" spans="1:6" ht="15.75" thickBot="1" x14ac:dyDescent="0.3">
      <c r="A23" s="682"/>
      <c r="B23" s="682"/>
      <c r="C23" s="682"/>
      <c r="D23" s="683"/>
    </row>
    <row r="24" spans="1:6" ht="15.75" thickBot="1" x14ac:dyDescent="0.3">
      <c r="A24" s="641" t="s">
        <v>96</v>
      </c>
      <c r="B24" s="642"/>
      <c r="C24" s="642">
        <v>0</v>
      </c>
      <c r="D24" s="642"/>
    </row>
    <row r="25" spans="1:6" ht="15.75" thickBot="1" x14ac:dyDescent="0.3">
      <c r="A25" s="643" t="s">
        <v>97</v>
      </c>
      <c r="B25" s="644">
        <v>2075</v>
      </c>
      <c r="C25" s="644">
        <v>1770</v>
      </c>
      <c r="D25" s="644">
        <v>2250</v>
      </c>
      <c r="E25" s="678" t="s">
        <v>171</v>
      </c>
      <c r="F25" s="685"/>
    </row>
    <row r="26" spans="1:6" ht="15.75" thickBot="1" x14ac:dyDescent="0.3">
      <c r="A26" s="645" t="s">
        <v>90</v>
      </c>
      <c r="B26" s="646">
        <v>2075</v>
      </c>
      <c r="C26" s="646">
        <v>1770</v>
      </c>
      <c r="D26" s="646">
        <v>2250</v>
      </c>
    </row>
    <row r="27" spans="1:6" ht="15.75" thickBot="1" x14ac:dyDescent="0.3">
      <c r="A27" s="682"/>
      <c r="B27" s="682"/>
      <c r="C27" s="682"/>
      <c r="D27" s="683"/>
    </row>
    <row r="28" spans="1:6" ht="15.75" thickBot="1" x14ac:dyDescent="0.3">
      <c r="A28" s="647" t="s">
        <v>3</v>
      </c>
      <c r="B28" s="648"/>
      <c r="C28" s="648">
        <v>0</v>
      </c>
      <c r="D28" s="648"/>
      <c r="E28" s="678" t="s">
        <v>202</v>
      </c>
    </row>
    <row r="29" spans="1:6" ht="15.75" thickBot="1" x14ac:dyDescent="0.3">
      <c r="A29" s="649" t="s">
        <v>106</v>
      </c>
      <c r="B29" s="650">
        <v>4345</v>
      </c>
      <c r="C29" s="650"/>
      <c r="D29" s="650">
        <v>1875</v>
      </c>
    </row>
    <row r="30" spans="1:6" ht="15.75" thickBot="1" x14ac:dyDescent="0.3">
      <c r="A30" s="649" t="s">
        <v>107</v>
      </c>
      <c r="B30" s="650">
        <v>535</v>
      </c>
      <c r="C30" s="650"/>
      <c r="D30" s="650">
        <v>2750</v>
      </c>
    </row>
    <row r="31" spans="1:6" ht="15.75" thickBot="1" x14ac:dyDescent="0.3">
      <c r="A31" s="649" t="s">
        <v>108</v>
      </c>
      <c r="B31" s="650">
        <v>70</v>
      </c>
      <c r="C31" s="650"/>
      <c r="D31" s="650">
        <v>1070</v>
      </c>
    </row>
    <row r="32" spans="1:6" ht="15.75" thickBot="1" x14ac:dyDescent="0.3">
      <c r="A32" s="651" t="s">
        <v>90</v>
      </c>
      <c r="B32" s="652">
        <v>4950</v>
      </c>
      <c r="C32" s="652">
        <v>9500</v>
      </c>
      <c r="D32" s="652">
        <v>5695</v>
      </c>
      <c r="F32" s="685"/>
    </row>
    <row r="33" spans="1:6" ht="15.75" thickBot="1" x14ac:dyDescent="0.3">
      <c r="A33" s="682"/>
      <c r="B33" s="682"/>
      <c r="C33" s="682"/>
      <c r="D33" s="683"/>
    </row>
    <row r="34" spans="1:6" ht="15.75" thickBot="1" x14ac:dyDescent="0.3">
      <c r="A34" s="653" t="s">
        <v>5</v>
      </c>
      <c r="B34" s="654"/>
      <c r="C34" s="654">
        <v>0</v>
      </c>
      <c r="D34" s="654"/>
    </row>
    <row r="35" spans="1:6" ht="15.75" thickBot="1" x14ac:dyDescent="0.3">
      <c r="A35" s="655" t="s">
        <v>109</v>
      </c>
      <c r="B35" s="656">
        <v>1705</v>
      </c>
      <c r="C35" s="656">
        <v>1543</v>
      </c>
      <c r="D35" s="656">
        <v>1875</v>
      </c>
      <c r="E35" s="678" t="s">
        <v>172</v>
      </c>
      <c r="F35" s="685"/>
    </row>
    <row r="36" spans="1:6" ht="15.75" thickBot="1" x14ac:dyDescent="0.3">
      <c r="A36" s="657" t="s">
        <v>90</v>
      </c>
      <c r="B36" s="658">
        <v>1705</v>
      </c>
      <c r="C36" s="658">
        <v>1543</v>
      </c>
      <c r="D36" s="658">
        <v>1875</v>
      </c>
    </row>
    <row r="37" spans="1:6" ht="15.75" thickBot="1" x14ac:dyDescent="0.3">
      <c r="A37" s="682"/>
      <c r="B37" s="682"/>
      <c r="C37" s="682"/>
      <c r="D37" s="683"/>
    </row>
    <row r="38" spans="1:6" ht="15.75" thickBot="1" x14ac:dyDescent="0.3">
      <c r="A38" s="659" t="s">
        <v>13</v>
      </c>
      <c r="B38" s="660"/>
      <c r="C38" s="660">
        <v>0</v>
      </c>
      <c r="D38" s="660"/>
    </row>
    <row r="39" spans="1:6" ht="15.75" thickBot="1" x14ac:dyDescent="0.3">
      <c r="A39" s="661"/>
      <c r="B39" s="662">
        <v>160</v>
      </c>
      <c r="C39" s="662">
        <v>154</v>
      </c>
      <c r="D39" s="662">
        <v>200</v>
      </c>
      <c r="F39" s="685"/>
    </row>
    <row r="40" spans="1:6" ht="15.75" thickBot="1" x14ac:dyDescent="0.3">
      <c r="A40" s="663" t="s">
        <v>90</v>
      </c>
      <c r="B40" s="664">
        <v>160</v>
      </c>
      <c r="C40" s="664">
        <v>154</v>
      </c>
      <c r="D40" s="664">
        <v>200</v>
      </c>
    </row>
    <row r="41" spans="1:6" ht="15.75" thickBot="1" x14ac:dyDescent="0.3">
      <c r="A41" s="682"/>
      <c r="B41" s="682"/>
      <c r="C41" s="682"/>
      <c r="D41" s="683"/>
    </row>
    <row r="42" spans="1:6" ht="19.5" thickBot="1" x14ac:dyDescent="0.35">
      <c r="A42" s="665" t="s">
        <v>10</v>
      </c>
      <c r="B42" s="666">
        <v>13980</v>
      </c>
      <c r="C42" s="666">
        <v>18530</v>
      </c>
      <c r="D42" s="666">
        <v>15256</v>
      </c>
      <c r="E42" s="678" t="s">
        <v>173</v>
      </c>
      <c r="F42" s="685"/>
    </row>
    <row r="43" spans="1:6" s="671" customFormat="1" ht="30.6" customHeight="1" x14ac:dyDescent="0.25">
      <c r="A43" s="670"/>
      <c r="B43" s="670"/>
      <c r="C43" s="670"/>
      <c r="D43" s="670"/>
      <c r="E43" s="679"/>
      <c r="F43" s="681"/>
    </row>
    <row r="44" spans="1:6" x14ac:dyDescent="0.25">
      <c r="A44" s="667" t="s">
        <v>110</v>
      </c>
      <c r="B44" s="668"/>
      <c r="C44" s="668"/>
      <c r="D44" s="668"/>
    </row>
    <row r="45" spans="1:6" ht="86.45" customHeight="1" x14ac:dyDescent="0.25">
      <c r="A45" s="756" t="s">
        <v>174</v>
      </c>
      <c r="B45" s="756"/>
      <c r="C45" s="757" t="s">
        <v>175</v>
      </c>
      <c r="D45" s="757"/>
      <c r="E45" s="757"/>
      <c r="F45" s="684"/>
    </row>
    <row r="46" spans="1:6" s="671" customFormat="1" ht="48.6" customHeight="1" x14ac:dyDescent="0.25">
      <c r="A46" s="758" t="s">
        <v>176</v>
      </c>
      <c r="B46" s="758"/>
      <c r="C46" s="757"/>
      <c r="D46" s="757"/>
      <c r="E46" s="757"/>
    </row>
    <row r="47" spans="1:6" s="671" customFormat="1" ht="43.9" customHeight="1" x14ac:dyDescent="0.25">
      <c r="A47" s="757" t="s">
        <v>177</v>
      </c>
      <c r="B47" s="757"/>
      <c r="C47" s="757" t="s">
        <v>178</v>
      </c>
      <c r="D47" s="757"/>
      <c r="E47" s="757"/>
      <c r="F47" s="684"/>
    </row>
    <row r="48" spans="1:6" x14ac:dyDescent="0.25">
      <c r="A48" s="618" t="s">
        <v>203</v>
      </c>
      <c r="C48" s="669"/>
      <c r="D48" s="669"/>
    </row>
    <row r="49" spans="1:4" ht="31.15" customHeight="1" x14ac:dyDescent="0.25">
      <c r="C49" s="672"/>
      <c r="D49" s="672"/>
    </row>
    <row r="50" spans="1:4" x14ac:dyDescent="0.25">
      <c r="A50" s="673"/>
      <c r="B50" s="672"/>
      <c r="C50" s="672"/>
      <c r="D50" s="672"/>
    </row>
  </sheetData>
  <mergeCells count="5">
    <mergeCell ref="A45:B45"/>
    <mergeCell ref="C45:E46"/>
    <mergeCell ref="A46:B46"/>
    <mergeCell ref="A47:B47"/>
    <mergeCell ref="C47:E47"/>
  </mergeCells>
  <pageMargins left="0.25" right="0.25" top="0.75" bottom="0.75" header="0.3" footer="0.3"/>
  <pageSetup paperSize="9" scale="76" orientation="portrait" horizontalDpi="4294967293" verticalDpi="4294967293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51"/>
  <sheetViews>
    <sheetView zoomScaleNormal="100" workbookViewId="0">
      <selection activeCell="G1" sqref="G1"/>
    </sheetView>
  </sheetViews>
  <sheetFormatPr defaultRowHeight="15" x14ac:dyDescent="0.25"/>
  <cols>
    <col min="1" max="1" width="37.7109375" style="618" bestFit="1" customWidth="1"/>
    <col min="2" max="2" width="19.42578125" style="618" customWidth="1"/>
    <col min="3" max="3" width="24" style="618" customWidth="1"/>
    <col min="4" max="4" width="19.42578125" style="618" customWidth="1"/>
    <col min="5" max="9" width="9.140625" style="618"/>
    <col min="10" max="10" width="10.5703125" style="618" bestFit="1" customWidth="1"/>
    <col min="11" max="16384" width="9.140625" style="618"/>
  </cols>
  <sheetData>
    <row r="1" spans="1:6" ht="24" thickBot="1" x14ac:dyDescent="0.4">
      <c r="A1" s="754" t="s">
        <v>150</v>
      </c>
      <c r="B1" s="755"/>
      <c r="C1" s="755"/>
      <c r="D1" s="755"/>
    </row>
    <row r="2" spans="1:6" ht="19.5" thickBot="1" x14ac:dyDescent="0.3">
      <c r="A2" s="697" t="s">
        <v>180</v>
      </c>
      <c r="B2" s="531" t="s">
        <v>79</v>
      </c>
      <c r="C2" s="531" t="s">
        <v>130</v>
      </c>
      <c r="D2" s="532" t="s">
        <v>131</v>
      </c>
    </row>
    <row r="3" spans="1:6" ht="15.75" thickBot="1" x14ac:dyDescent="0.3">
      <c r="A3" s="533" t="s">
        <v>80</v>
      </c>
      <c r="B3" s="676"/>
      <c r="C3" s="676"/>
      <c r="D3" s="534"/>
    </row>
    <row r="4" spans="1:6" x14ac:dyDescent="0.25">
      <c r="A4" s="535" t="s">
        <v>82</v>
      </c>
      <c r="B4" s="536">
        <v>2923</v>
      </c>
      <c r="C4" s="536"/>
      <c r="D4" s="537">
        <v>3123</v>
      </c>
    </row>
    <row r="5" spans="1:6" x14ac:dyDescent="0.25">
      <c r="A5" s="538" t="s">
        <v>83</v>
      </c>
      <c r="B5" s="539">
        <v>310</v>
      </c>
      <c r="C5" s="539"/>
      <c r="D5" s="540">
        <v>420</v>
      </c>
    </row>
    <row r="6" spans="1:6" x14ac:dyDescent="0.25">
      <c r="A6" s="538" t="s">
        <v>84</v>
      </c>
      <c r="B6" s="539">
        <v>1177</v>
      </c>
      <c r="C6" s="539"/>
      <c r="D6" s="540">
        <v>1290</v>
      </c>
      <c r="F6" s="374"/>
    </row>
    <row r="7" spans="1:6" x14ac:dyDescent="0.25">
      <c r="A7" s="538" t="s">
        <v>85</v>
      </c>
      <c r="B7" s="539">
        <v>50</v>
      </c>
      <c r="C7" s="539"/>
      <c r="D7" s="540">
        <v>0</v>
      </c>
    </row>
    <row r="8" spans="1:6" x14ac:dyDescent="0.25">
      <c r="A8" s="538" t="s">
        <v>104</v>
      </c>
      <c r="B8" s="539">
        <v>17</v>
      </c>
      <c r="C8" s="539"/>
      <c r="D8" s="540">
        <v>0</v>
      </c>
    </row>
    <row r="9" spans="1:6" x14ac:dyDescent="0.25">
      <c r="A9" s="538" t="s">
        <v>87</v>
      </c>
      <c r="B9" s="539">
        <v>50</v>
      </c>
      <c r="C9" s="539"/>
      <c r="D9" s="540">
        <v>0</v>
      </c>
    </row>
    <row r="10" spans="1:6" x14ac:dyDescent="0.25">
      <c r="A10" s="538" t="s">
        <v>88</v>
      </c>
      <c r="B10" s="539">
        <v>103</v>
      </c>
      <c r="C10" s="539"/>
      <c r="D10" s="540">
        <v>104</v>
      </c>
    </row>
    <row r="11" spans="1:6" x14ac:dyDescent="0.25">
      <c r="A11" s="538" t="s">
        <v>89</v>
      </c>
      <c r="B11" s="539">
        <v>2</v>
      </c>
      <c r="C11" s="539"/>
      <c r="D11" s="540">
        <v>2</v>
      </c>
    </row>
    <row r="12" spans="1:6" ht="15.75" thickBot="1" x14ac:dyDescent="0.3">
      <c r="A12" s="541"/>
      <c r="B12" s="542"/>
      <c r="C12" s="542"/>
      <c r="D12" s="543"/>
    </row>
    <row r="13" spans="1:6" ht="15.75" thickBot="1" x14ac:dyDescent="0.3">
      <c r="A13" s="544" t="s">
        <v>90</v>
      </c>
      <c r="B13" s="545">
        <f>SUM(B4:B12)</f>
        <v>4632</v>
      </c>
      <c r="C13" s="545">
        <v>4656</v>
      </c>
      <c r="D13" s="546">
        <f>SUM(D4:D12)</f>
        <v>4939</v>
      </c>
      <c r="F13" s="374"/>
    </row>
    <row r="14" spans="1:6" ht="15.75" thickBot="1" x14ac:dyDescent="0.3">
      <c r="A14" s="547"/>
      <c r="B14" s="192"/>
      <c r="C14" s="192"/>
      <c r="D14" s="548"/>
    </row>
    <row r="15" spans="1:6" ht="15.75" thickBot="1" x14ac:dyDescent="0.3">
      <c r="A15" s="549" t="s">
        <v>1</v>
      </c>
      <c r="B15" s="550"/>
      <c r="C15" s="550"/>
      <c r="D15" s="551"/>
    </row>
    <row r="16" spans="1:6" x14ac:dyDescent="0.25">
      <c r="A16" s="552" t="s">
        <v>91</v>
      </c>
      <c r="B16" s="553">
        <v>15</v>
      </c>
      <c r="C16" s="553">
        <v>15</v>
      </c>
      <c r="D16" s="554">
        <v>15</v>
      </c>
    </row>
    <row r="17" spans="1:6" x14ac:dyDescent="0.25">
      <c r="A17" s="555" t="s">
        <v>92</v>
      </c>
      <c r="B17" s="556">
        <v>100</v>
      </c>
      <c r="C17" s="556">
        <v>164</v>
      </c>
      <c r="D17" s="557">
        <v>250</v>
      </c>
      <c r="F17" s="618" t="s">
        <v>181</v>
      </c>
    </row>
    <row r="18" spans="1:6" x14ac:dyDescent="0.25">
      <c r="A18" s="555" t="s">
        <v>93</v>
      </c>
      <c r="B18" s="556">
        <v>80</v>
      </c>
      <c r="C18" s="556">
        <v>126</v>
      </c>
      <c r="D18" s="557">
        <v>460</v>
      </c>
      <c r="F18" s="618" t="s">
        <v>182</v>
      </c>
    </row>
    <row r="19" spans="1:6" x14ac:dyDescent="0.25">
      <c r="A19" s="558" t="s">
        <v>94</v>
      </c>
      <c r="B19" s="559">
        <v>950</v>
      </c>
      <c r="C19" s="559">
        <v>730</v>
      </c>
      <c r="D19" s="560">
        <v>950</v>
      </c>
      <c r="F19" s="618" t="s">
        <v>183</v>
      </c>
    </row>
    <row r="20" spans="1:6" ht="15.75" thickBot="1" x14ac:dyDescent="0.3">
      <c r="A20" s="558"/>
      <c r="B20" s="561"/>
      <c r="C20" s="561"/>
      <c r="D20" s="560"/>
    </row>
    <row r="21" spans="1:6" ht="15.75" thickBot="1" x14ac:dyDescent="0.3">
      <c r="A21" s="562" t="s">
        <v>90</v>
      </c>
      <c r="B21" s="563">
        <f>SUM(B16:B20)</f>
        <v>1145</v>
      </c>
      <c r="C21" s="617">
        <f>SUM(C16:C20)</f>
        <v>1035</v>
      </c>
      <c r="D21" s="564">
        <f>SUM(D16:D20)</f>
        <v>1675</v>
      </c>
    </row>
    <row r="22" spans="1:6" ht="15.75" thickBot="1" x14ac:dyDescent="0.3">
      <c r="A22" s="547"/>
      <c r="B22" s="192"/>
      <c r="C22" s="192"/>
      <c r="D22" s="565"/>
    </row>
    <row r="23" spans="1:6" ht="15.75" thickBot="1" x14ac:dyDescent="0.3">
      <c r="A23" s="566" t="s">
        <v>2</v>
      </c>
      <c r="B23" s="567"/>
      <c r="C23" s="567"/>
      <c r="D23" s="568"/>
    </row>
    <row r="24" spans="1:6" ht="15.75" thickBot="1" x14ac:dyDescent="0.3">
      <c r="A24" s="569" t="s">
        <v>95</v>
      </c>
      <c r="B24" s="570">
        <v>5</v>
      </c>
      <c r="C24" s="570">
        <v>2</v>
      </c>
      <c r="D24" s="571">
        <v>5</v>
      </c>
    </row>
    <row r="25" spans="1:6" ht="15.75" thickBot="1" x14ac:dyDescent="0.3">
      <c r="A25" s="572" t="s">
        <v>90</v>
      </c>
      <c r="B25" s="573">
        <f>SUM(B24)</f>
        <v>5</v>
      </c>
      <c r="C25" s="686">
        <f>SUM(C24)</f>
        <v>2</v>
      </c>
      <c r="D25" s="574">
        <f>SUM(D24)</f>
        <v>5</v>
      </c>
    </row>
    <row r="26" spans="1:6" x14ac:dyDescent="0.25">
      <c r="A26" s="547"/>
      <c r="B26" s="192"/>
      <c r="C26" s="192"/>
      <c r="D26" s="565"/>
    </row>
    <row r="27" spans="1:6" ht="15.75" thickBot="1" x14ac:dyDescent="0.3">
      <c r="A27" s="547"/>
      <c r="B27" s="192"/>
      <c r="C27" s="192"/>
      <c r="D27" s="565"/>
    </row>
    <row r="28" spans="1:6" ht="15.75" thickBot="1" x14ac:dyDescent="0.3">
      <c r="A28" s="575" t="s">
        <v>96</v>
      </c>
      <c r="B28" s="576"/>
      <c r="C28" s="576"/>
      <c r="D28" s="577"/>
    </row>
    <row r="29" spans="1:6" ht="15.75" thickBot="1" x14ac:dyDescent="0.3">
      <c r="A29" s="578" t="s">
        <v>97</v>
      </c>
      <c r="B29" s="579">
        <v>1250</v>
      </c>
      <c r="C29" s="579">
        <v>858</v>
      </c>
      <c r="D29" s="580">
        <v>1500</v>
      </c>
      <c r="F29" s="618" t="s">
        <v>184</v>
      </c>
    </row>
    <row r="30" spans="1:6" ht="15.75" thickBot="1" x14ac:dyDescent="0.3">
      <c r="A30" s="581" t="s">
        <v>90</v>
      </c>
      <c r="B30" s="582">
        <f>SUM(B29)</f>
        <v>1250</v>
      </c>
      <c r="C30" s="687">
        <f>SUM(C29)</f>
        <v>858</v>
      </c>
      <c r="D30" s="583">
        <f>SUM(D29)</f>
        <v>1500</v>
      </c>
    </row>
    <row r="31" spans="1:6" ht="15.75" thickBot="1" x14ac:dyDescent="0.3">
      <c r="A31" s="547"/>
      <c r="B31" s="192"/>
      <c r="C31" s="192"/>
      <c r="D31" s="565"/>
    </row>
    <row r="32" spans="1:6" ht="15.75" thickBot="1" x14ac:dyDescent="0.3">
      <c r="A32" s="688" t="s">
        <v>3</v>
      </c>
      <c r="B32" s="689">
        <v>2800</v>
      </c>
      <c r="C32" s="689">
        <v>4316</v>
      </c>
      <c r="D32" s="689">
        <v>2500</v>
      </c>
      <c r="F32" s="618" t="s">
        <v>185</v>
      </c>
    </row>
    <row r="33" spans="1:13" ht="15.75" thickBot="1" x14ac:dyDescent="0.3">
      <c r="A33" s="690" t="s">
        <v>90</v>
      </c>
      <c r="B33" s="691">
        <f>SUM(B32)</f>
        <v>2800</v>
      </c>
      <c r="C33" s="692">
        <f>SUM(C32)</f>
        <v>4316</v>
      </c>
      <c r="D33" s="693">
        <f>SUM(D32)</f>
        <v>2500</v>
      </c>
      <c r="F33" s="618" t="s">
        <v>204</v>
      </c>
    </row>
    <row r="34" spans="1:13" ht="15.75" thickBot="1" x14ac:dyDescent="0.3">
      <c r="A34" s="547"/>
      <c r="B34" s="192"/>
      <c r="C34" s="192"/>
      <c r="D34" s="565"/>
      <c r="M34" s="584"/>
    </row>
    <row r="35" spans="1:13" ht="15.75" thickBot="1" x14ac:dyDescent="0.3">
      <c r="A35" s="585" t="s">
        <v>5</v>
      </c>
      <c r="B35" s="586"/>
      <c r="C35" s="586"/>
      <c r="D35" s="587"/>
    </row>
    <row r="36" spans="1:13" x14ac:dyDescent="0.25">
      <c r="A36" s="588" t="s">
        <v>98</v>
      </c>
      <c r="B36" s="589">
        <v>20</v>
      </c>
      <c r="C36" s="589"/>
      <c r="D36" s="590">
        <v>20</v>
      </c>
    </row>
    <row r="37" spans="1:13" x14ac:dyDescent="0.25">
      <c r="A37" s="202" t="s">
        <v>99</v>
      </c>
      <c r="B37" s="591">
        <v>0</v>
      </c>
      <c r="C37" s="591"/>
      <c r="D37" s="592">
        <f>[3]List2!O59</f>
        <v>0</v>
      </c>
    </row>
    <row r="38" spans="1:13" x14ac:dyDescent="0.25">
      <c r="A38" s="202" t="s">
        <v>100</v>
      </c>
      <c r="B38" s="591">
        <v>0</v>
      </c>
      <c r="C38" s="591"/>
      <c r="D38" s="592">
        <v>0</v>
      </c>
    </row>
    <row r="39" spans="1:13" x14ac:dyDescent="0.25">
      <c r="A39" s="202" t="s">
        <v>101</v>
      </c>
      <c r="B39" s="591">
        <v>100</v>
      </c>
      <c r="C39" s="591"/>
      <c r="D39" s="592">
        <v>100</v>
      </c>
    </row>
    <row r="40" spans="1:13" x14ac:dyDescent="0.25">
      <c r="A40" s="202" t="s">
        <v>102</v>
      </c>
      <c r="B40" s="591">
        <v>15</v>
      </c>
      <c r="C40" s="591"/>
      <c r="D40" s="592">
        <v>15</v>
      </c>
    </row>
    <row r="41" spans="1:13" x14ac:dyDescent="0.25">
      <c r="A41" s="202" t="s">
        <v>105</v>
      </c>
      <c r="B41" s="591">
        <v>450</v>
      </c>
      <c r="C41" s="591"/>
      <c r="D41" s="592">
        <v>700</v>
      </c>
      <c r="F41" s="618" t="s">
        <v>186</v>
      </c>
    </row>
    <row r="42" spans="1:13" ht="15.75" thickBot="1" x14ac:dyDescent="0.3">
      <c r="A42" s="593" t="s">
        <v>90</v>
      </c>
      <c r="B42" s="594">
        <f>SUM(B36:B41)</f>
        <v>585</v>
      </c>
      <c r="C42" s="694">
        <v>549</v>
      </c>
      <c r="D42" s="595">
        <f>SUM(D36:D41)</f>
        <v>835</v>
      </c>
    </row>
    <row r="43" spans="1:13" ht="15.75" thickBot="1" x14ac:dyDescent="0.3">
      <c r="A43" s="596" t="s">
        <v>111</v>
      </c>
      <c r="B43" s="526">
        <v>148</v>
      </c>
      <c r="C43" s="695">
        <v>156</v>
      </c>
      <c r="D43" s="597">
        <v>160</v>
      </c>
      <c r="F43" s="347"/>
    </row>
    <row r="44" spans="1:13" ht="15.75" thickBot="1" x14ac:dyDescent="0.3">
      <c r="A44" s="525"/>
      <c r="B44" s="526"/>
      <c r="C44" s="527"/>
      <c r="D44" s="528"/>
      <c r="F44" s="347"/>
    </row>
    <row r="45" spans="1:13" ht="19.5" thickBot="1" x14ac:dyDescent="0.3">
      <c r="A45" s="529" t="s">
        <v>10</v>
      </c>
      <c r="B45" s="530">
        <f>B13+B21+B25+B30+B33+B42+B43+B44</f>
        <v>10565</v>
      </c>
      <c r="C45" s="530">
        <f t="shared" ref="C45:D45" si="0">C13+C21+C25+C30+C33+C42+C43+C44</f>
        <v>11572</v>
      </c>
      <c r="D45" s="530">
        <f t="shared" si="0"/>
        <v>11614</v>
      </c>
      <c r="J45" s="323"/>
    </row>
    <row r="46" spans="1:13" x14ac:dyDescent="0.25">
      <c r="A46" s="673"/>
      <c r="B46" s="673"/>
      <c r="C46" s="673"/>
      <c r="D46" s="673"/>
    </row>
    <row r="47" spans="1:13" x14ac:dyDescent="0.25">
      <c r="A47" s="375"/>
      <c r="B47" s="375"/>
      <c r="C47" s="375"/>
      <c r="D47" s="673"/>
    </row>
    <row r="48" spans="1:13" x14ac:dyDescent="0.25">
      <c r="A48" s="673"/>
      <c r="B48" s="673"/>
      <c r="C48" s="673"/>
      <c r="D48" s="673"/>
    </row>
    <row r="49" spans="1:4" x14ac:dyDescent="0.25">
      <c r="A49" s="673"/>
      <c r="B49" s="673"/>
      <c r="C49" s="673"/>
      <c r="D49" s="673"/>
    </row>
    <row r="50" spans="1:4" x14ac:dyDescent="0.25">
      <c r="A50" s="673"/>
      <c r="B50" s="673"/>
      <c r="D50" s="673"/>
    </row>
    <row r="51" spans="1:4" x14ac:dyDescent="0.25">
      <c r="A51" s="673"/>
      <c r="B51" s="673"/>
      <c r="C51" s="673"/>
      <c r="D51" s="673"/>
    </row>
  </sheetData>
  <mergeCells count="1">
    <mergeCell ref="A1:D1"/>
  </mergeCells>
  <pageMargins left="0.25" right="0.25" top="0.75" bottom="0.75" header="0.3" footer="0.3"/>
  <pageSetup paperSize="9" scale="88" orientation="portrait" verticalDpi="4294967294"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51"/>
  <sheetViews>
    <sheetView topLeftCell="A22" workbookViewId="0">
      <selection activeCell="F33" sqref="F33"/>
    </sheetView>
  </sheetViews>
  <sheetFormatPr defaultRowHeight="15" x14ac:dyDescent="0.25"/>
  <cols>
    <col min="1" max="1" width="37.7109375" style="369" bestFit="1" customWidth="1"/>
    <col min="2" max="2" width="19.42578125" style="369" customWidth="1"/>
    <col min="3" max="3" width="24" style="369" customWidth="1"/>
    <col min="4" max="4" width="18.42578125" style="369" customWidth="1"/>
    <col min="5" max="6" width="9.85546875" style="369" bestFit="1" customWidth="1"/>
    <col min="7" max="16384" width="9.140625" style="369"/>
  </cols>
  <sheetData>
    <row r="1" spans="1:6" ht="24" thickBot="1" x14ac:dyDescent="0.4">
      <c r="A1" s="385" t="s">
        <v>150</v>
      </c>
      <c r="B1" s="370"/>
      <c r="C1" s="370"/>
    </row>
    <row r="2" spans="1:6" ht="19.5" thickBot="1" x14ac:dyDescent="0.35">
      <c r="A2" s="85" t="s">
        <v>187</v>
      </c>
      <c r="B2" s="418" t="s">
        <v>79</v>
      </c>
      <c r="C2" s="418" t="s">
        <v>130</v>
      </c>
      <c r="D2" s="419" t="s">
        <v>131</v>
      </c>
    </row>
    <row r="3" spans="1:6" ht="15.75" thickBot="1" x14ac:dyDescent="0.3">
      <c r="A3" s="381" t="s">
        <v>80</v>
      </c>
      <c r="B3" s="402"/>
      <c r="C3" s="402"/>
      <c r="D3" s="382"/>
    </row>
    <row r="4" spans="1:6" x14ac:dyDescent="0.25">
      <c r="A4" s="407" t="s">
        <v>82</v>
      </c>
      <c r="B4" s="92">
        <v>8819</v>
      </c>
      <c r="C4" s="92">
        <v>8512</v>
      </c>
      <c r="D4" s="389">
        <v>9971</v>
      </c>
      <c r="F4" s="369" t="s">
        <v>188</v>
      </c>
    </row>
    <row r="5" spans="1:6" x14ac:dyDescent="0.25">
      <c r="A5" s="408" t="s">
        <v>83</v>
      </c>
      <c r="B5" s="306">
        <v>1126</v>
      </c>
      <c r="C5" s="306">
        <v>1105</v>
      </c>
      <c r="D5" s="390">
        <v>1100</v>
      </c>
      <c r="F5" s="369" t="s">
        <v>188</v>
      </c>
    </row>
    <row r="6" spans="1:6" x14ac:dyDescent="0.25">
      <c r="A6" s="408" t="s">
        <v>84</v>
      </c>
      <c r="B6" s="306">
        <v>3622</v>
      </c>
      <c r="C6" s="306">
        <v>3546</v>
      </c>
      <c r="D6" s="390">
        <v>4032</v>
      </c>
      <c r="F6" s="374" t="s">
        <v>188</v>
      </c>
    </row>
    <row r="7" spans="1:6" x14ac:dyDescent="0.25">
      <c r="A7" s="408" t="s">
        <v>85</v>
      </c>
      <c r="B7" s="306">
        <v>389</v>
      </c>
      <c r="C7" s="306">
        <v>172</v>
      </c>
      <c r="D7" s="390">
        <v>180</v>
      </c>
    </row>
    <row r="8" spans="1:6" x14ac:dyDescent="0.25">
      <c r="A8" s="408" t="s">
        <v>104</v>
      </c>
      <c r="B8" s="306">
        <v>134</v>
      </c>
      <c r="C8" s="404"/>
      <c r="D8" s="390">
        <v>62</v>
      </c>
    </row>
    <row r="9" spans="1:6" x14ac:dyDescent="0.25">
      <c r="A9" s="408" t="s">
        <v>87</v>
      </c>
      <c r="B9" s="306">
        <v>273</v>
      </c>
      <c r="C9" s="306">
        <v>282</v>
      </c>
      <c r="D9" s="390">
        <v>261</v>
      </c>
    </row>
    <row r="10" spans="1:6" x14ac:dyDescent="0.25">
      <c r="A10" s="408" t="s">
        <v>88</v>
      </c>
      <c r="B10" s="306">
        <v>551</v>
      </c>
      <c r="C10" s="306">
        <v>492</v>
      </c>
      <c r="D10" s="390">
        <v>564</v>
      </c>
    </row>
    <row r="11" spans="1:6" x14ac:dyDescent="0.25">
      <c r="A11" s="408" t="s">
        <v>89</v>
      </c>
      <c r="B11" s="306">
        <v>1</v>
      </c>
      <c r="C11" s="306">
        <v>4</v>
      </c>
      <c r="D11" s="390">
        <v>4</v>
      </c>
    </row>
    <row r="12" spans="1:6" ht="15.75" thickBot="1" x14ac:dyDescent="0.3">
      <c r="A12" s="409"/>
      <c r="B12" s="405"/>
      <c r="C12" s="100"/>
      <c r="D12" s="392"/>
      <c r="E12" s="374"/>
    </row>
    <row r="13" spans="1:6" ht="15.75" thickBot="1" x14ac:dyDescent="0.3">
      <c r="A13" s="410" t="s">
        <v>90</v>
      </c>
      <c r="B13" s="393">
        <v>14915</v>
      </c>
      <c r="C13" s="393">
        <v>14113</v>
      </c>
      <c r="D13" s="393">
        <v>16174</v>
      </c>
    </row>
    <row r="14" spans="1:6" ht="15.75" thickBot="1" x14ac:dyDescent="0.3">
      <c r="A14" s="372"/>
      <c r="B14" s="406"/>
      <c r="C14" s="406"/>
      <c r="D14" s="164"/>
    </row>
    <row r="15" spans="1:6" ht="15.75" thickBot="1" x14ac:dyDescent="0.3">
      <c r="A15" s="377" t="s">
        <v>1</v>
      </c>
      <c r="B15" s="434"/>
      <c r="C15" s="434"/>
      <c r="D15" s="378"/>
    </row>
    <row r="16" spans="1:6" x14ac:dyDescent="0.25">
      <c r="A16" s="411" t="s">
        <v>91</v>
      </c>
      <c r="B16" s="435"/>
      <c r="C16" s="435"/>
      <c r="D16" s="394">
        <v>30</v>
      </c>
    </row>
    <row r="17" spans="1:5" x14ac:dyDescent="0.25">
      <c r="A17" s="412" t="s">
        <v>92</v>
      </c>
      <c r="B17" s="436"/>
      <c r="C17" s="436"/>
      <c r="D17" s="395">
        <v>60</v>
      </c>
    </row>
    <row r="18" spans="1:5" x14ac:dyDescent="0.25">
      <c r="A18" s="412" t="s">
        <v>93</v>
      </c>
      <c r="B18" s="436"/>
      <c r="C18" s="436"/>
      <c r="D18" s="395">
        <v>180</v>
      </c>
    </row>
    <row r="19" spans="1:5" x14ac:dyDescent="0.25">
      <c r="A19" s="413" t="s">
        <v>94</v>
      </c>
      <c r="B19" s="437"/>
      <c r="C19" s="437"/>
      <c r="D19" s="326">
        <v>1700</v>
      </c>
    </row>
    <row r="20" spans="1:5" ht="15.75" thickBot="1" x14ac:dyDescent="0.3">
      <c r="A20" s="413"/>
      <c r="B20" s="437"/>
      <c r="C20" s="437"/>
      <c r="D20" s="326"/>
      <c r="E20" s="374"/>
    </row>
    <row r="21" spans="1:5" ht="15.75" thickBot="1" x14ac:dyDescent="0.3">
      <c r="A21" s="429" t="s">
        <v>90</v>
      </c>
      <c r="B21" s="438">
        <v>2359</v>
      </c>
      <c r="C21" s="599">
        <v>1635</v>
      </c>
      <c r="D21" s="451">
        <v>1970</v>
      </c>
    </row>
    <row r="22" spans="1:5" ht="15.75" thickBot="1" x14ac:dyDescent="0.3">
      <c r="A22" s="372"/>
      <c r="B22" s="439"/>
      <c r="C22" s="600"/>
      <c r="D22" s="376"/>
    </row>
    <row r="23" spans="1:5" ht="15.75" thickBot="1" x14ac:dyDescent="0.3">
      <c r="A23" s="383" t="s">
        <v>2</v>
      </c>
      <c r="B23" s="440"/>
      <c r="C23" s="601"/>
      <c r="D23" s="384"/>
    </row>
    <row r="24" spans="1:5" ht="15.75" thickBot="1" x14ac:dyDescent="0.3">
      <c r="A24" s="421" t="s">
        <v>95</v>
      </c>
      <c r="B24" s="441">
        <v>0</v>
      </c>
      <c r="C24" s="602"/>
      <c r="D24" s="422">
        <v>5</v>
      </c>
    </row>
    <row r="25" spans="1:5" ht="15.75" thickBot="1" x14ac:dyDescent="0.3">
      <c r="A25" s="423" t="s">
        <v>90</v>
      </c>
      <c r="B25" s="442">
        <v>8</v>
      </c>
      <c r="C25" s="603">
        <v>0</v>
      </c>
      <c r="D25" s="424">
        <v>5</v>
      </c>
    </row>
    <row r="26" spans="1:5" x14ac:dyDescent="0.25">
      <c r="A26" s="372"/>
      <c r="B26" s="439"/>
      <c r="C26" s="600"/>
      <c r="D26" s="376"/>
    </row>
    <row r="27" spans="1:5" ht="15.75" thickBot="1" x14ac:dyDescent="0.3">
      <c r="A27" s="372"/>
      <c r="B27" s="439"/>
      <c r="C27" s="600"/>
      <c r="D27" s="376"/>
    </row>
    <row r="28" spans="1:5" ht="15.75" thickBot="1" x14ac:dyDescent="0.3">
      <c r="A28" s="380" t="s">
        <v>96</v>
      </c>
      <c r="B28" s="443"/>
      <c r="C28" s="604"/>
      <c r="D28" s="386"/>
    </row>
    <row r="29" spans="1:5" ht="15.75" thickBot="1" x14ac:dyDescent="0.3">
      <c r="A29" s="425" t="s">
        <v>97</v>
      </c>
      <c r="B29" s="444"/>
      <c r="C29" s="605"/>
      <c r="D29" s="426">
        <v>100</v>
      </c>
    </row>
    <row r="30" spans="1:5" ht="15.75" thickBot="1" x14ac:dyDescent="0.3">
      <c r="A30" s="427" t="s">
        <v>90</v>
      </c>
      <c r="B30" s="445">
        <v>323</v>
      </c>
      <c r="C30" s="606">
        <v>64</v>
      </c>
      <c r="D30" s="428">
        <v>100</v>
      </c>
    </row>
    <row r="31" spans="1:5" ht="15.75" thickBot="1" x14ac:dyDescent="0.3">
      <c r="A31" s="372"/>
      <c r="B31" s="439"/>
      <c r="C31" s="600"/>
      <c r="D31" s="376"/>
    </row>
    <row r="32" spans="1:5" ht="15.75" thickBot="1" x14ac:dyDescent="0.3">
      <c r="A32" s="133" t="s">
        <v>3</v>
      </c>
      <c r="B32" s="135">
        <v>0</v>
      </c>
      <c r="C32" s="607"/>
      <c r="D32" s="420">
        <v>0</v>
      </c>
    </row>
    <row r="33" spans="1:6" ht="15.75" thickBot="1" x14ac:dyDescent="0.3">
      <c r="A33" s="136" t="s">
        <v>90</v>
      </c>
      <c r="B33" s="137">
        <v>155</v>
      </c>
      <c r="C33" s="608">
        <v>101</v>
      </c>
      <c r="D33" s="175">
        <v>0</v>
      </c>
      <c r="F33" s="369" t="s">
        <v>215</v>
      </c>
    </row>
    <row r="34" spans="1:6" ht="15.75" thickBot="1" x14ac:dyDescent="0.3">
      <c r="A34" s="372"/>
      <c r="B34" s="439"/>
      <c r="C34" s="439"/>
      <c r="D34" s="379"/>
    </row>
    <row r="35" spans="1:6" ht="15.75" thickBot="1" x14ac:dyDescent="0.3">
      <c r="A35" s="387" t="s">
        <v>5</v>
      </c>
      <c r="B35" s="446"/>
      <c r="C35" s="446"/>
      <c r="D35" s="388"/>
    </row>
    <row r="36" spans="1:6" x14ac:dyDescent="0.25">
      <c r="A36" s="414" t="s">
        <v>98</v>
      </c>
      <c r="B36" s="447"/>
      <c r="C36" s="447"/>
      <c r="D36" s="397">
        <v>15</v>
      </c>
    </row>
    <row r="37" spans="1:6" x14ac:dyDescent="0.25">
      <c r="A37" s="415" t="s">
        <v>99</v>
      </c>
      <c r="B37" s="448"/>
      <c r="C37" s="448"/>
      <c r="D37" s="398">
        <v>480</v>
      </c>
    </row>
    <row r="38" spans="1:6" x14ac:dyDescent="0.25">
      <c r="A38" s="415" t="s">
        <v>100</v>
      </c>
      <c r="B38" s="448"/>
      <c r="C38" s="448"/>
      <c r="D38" s="398">
        <v>1100</v>
      </c>
    </row>
    <row r="39" spans="1:6" x14ac:dyDescent="0.25">
      <c r="A39" s="415" t="s">
        <v>101</v>
      </c>
      <c r="B39" s="448"/>
      <c r="C39" s="448"/>
      <c r="D39" s="398">
        <v>200</v>
      </c>
    </row>
    <row r="40" spans="1:6" x14ac:dyDescent="0.25">
      <c r="A40" s="415" t="s">
        <v>102</v>
      </c>
      <c r="B40" s="448"/>
      <c r="C40" s="448"/>
      <c r="D40" s="398">
        <v>20</v>
      </c>
    </row>
    <row r="41" spans="1:6" ht="15.75" thickBot="1" x14ac:dyDescent="0.3">
      <c r="A41" s="155" t="s">
        <v>105</v>
      </c>
      <c r="B41" s="156"/>
      <c r="C41" s="156"/>
      <c r="D41" s="327">
        <v>400</v>
      </c>
      <c r="F41" s="369" t="s">
        <v>188</v>
      </c>
    </row>
    <row r="42" spans="1:6" ht="15.75" thickBot="1" x14ac:dyDescent="0.3">
      <c r="A42" s="162" t="s">
        <v>90</v>
      </c>
      <c r="B42" s="163">
        <v>2926</v>
      </c>
      <c r="C42" s="163">
        <v>1908</v>
      </c>
      <c r="D42" s="609">
        <v>2215</v>
      </c>
      <c r="E42" s="374"/>
    </row>
    <row r="43" spans="1:6" ht="15.75" thickBot="1" x14ac:dyDescent="0.3">
      <c r="A43" s="430" t="s">
        <v>111</v>
      </c>
      <c r="B43" s="328">
        <v>82</v>
      </c>
      <c r="C43" s="328">
        <v>96</v>
      </c>
      <c r="D43" s="329">
        <v>100</v>
      </c>
      <c r="E43" s="374"/>
      <c r="F43" s="374"/>
    </row>
    <row r="44" spans="1:6" ht="19.5" thickBot="1" x14ac:dyDescent="0.35">
      <c r="A44" s="417" t="s">
        <v>10</v>
      </c>
      <c r="B44" s="433">
        <v>20768</v>
      </c>
      <c r="C44" s="433">
        <v>17917</v>
      </c>
      <c r="D44" s="433">
        <v>20564</v>
      </c>
      <c r="E44" s="374"/>
    </row>
    <row r="45" spans="1:6" x14ac:dyDescent="0.25">
      <c r="A45" s="371"/>
      <c r="B45" s="371"/>
      <c r="C45" s="371"/>
      <c r="D45" s="371"/>
    </row>
    <row r="46" spans="1:6" x14ac:dyDescent="0.25">
      <c r="A46" s="375"/>
      <c r="B46" s="375"/>
      <c r="C46" s="610"/>
      <c r="D46" s="371"/>
    </row>
    <row r="47" spans="1:6" ht="34.5" customHeight="1" x14ac:dyDescent="0.25">
      <c r="A47" s="753" t="s">
        <v>189</v>
      </c>
      <c r="B47" s="753"/>
      <c r="C47" s="753"/>
      <c r="D47" s="753"/>
    </row>
    <row r="48" spans="1:6" x14ac:dyDescent="0.25">
      <c r="A48" s="371"/>
      <c r="B48" s="371"/>
      <c r="C48" s="371"/>
      <c r="D48" s="371"/>
    </row>
    <row r="49" spans="1:4" ht="30.75" customHeight="1" x14ac:dyDescent="0.25">
      <c r="A49" s="753" t="s">
        <v>190</v>
      </c>
      <c r="B49" s="753"/>
      <c r="C49" s="753"/>
      <c r="D49" s="753"/>
    </row>
    <row r="50" spans="1:4" x14ac:dyDescent="0.25">
      <c r="A50" s="371"/>
      <c r="B50" s="371"/>
      <c r="C50" s="371"/>
      <c r="D50" s="371"/>
    </row>
    <row r="51" spans="1:4" ht="32.25" customHeight="1" x14ac:dyDescent="0.25">
      <c r="A51" s="735" t="s">
        <v>191</v>
      </c>
      <c r="B51" s="735"/>
      <c r="C51" s="735"/>
      <c r="D51" s="735"/>
    </row>
  </sheetData>
  <mergeCells count="3">
    <mergeCell ref="A47:D47"/>
    <mergeCell ref="A49:D49"/>
    <mergeCell ref="A51:D5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51"/>
  <sheetViews>
    <sheetView topLeftCell="A22" workbookViewId="0">
      <selection activeCell="A2" sqref="A2"/>
    </sheetView>
  </sheetViews>
  <sheetFormatPr defaultRowHeight="15" x14ac:dyDescent="0.25"/>
  <cols>
    <col min="1" max="1" width="37.7109375" bestFit="1" customWidth="1"/>
    <col min="2" max="2" width="19.42578125" customWidth="1"/>
    <col min="3" max="3" width="24" customWidth="1"/>
    <col min="4" max="4" width="18.42578125" customWidth="1"/>
  </cols>
  <sheetData>
    <row r="1" spans="1:6" ht="24" thickBot="1" x14ac:dyDescent="0.4">
      <c r="A1" s="385" t="s">
        <v>151</v>
      </c>
      <c r="B1" s="370"/>
      <c r="C1" s="370"/>
      <c r="D1" s="369"/>
      <c r="E1" s="369"/>
      <c r="F1" s="369"/>
    </row>
    <row r="2" spans="1:6" ht="19.5" thickBot="1" x14ac:dyDescent="0.35">
      <c r="A2" s="85" t="s">
        <v>145</v>
      </c>
      <c r="B2" s="418" t="s">
        <v>79</v>
      </c>
      <c r="C2" s="418" t="s">
        <v>130</v>
      </c>
      <c r="D2" s="419" t="s">
        <v>131</v>
      </c>
      <c r="E2" s="369"/>
      <c r="F2" s="369"/>
    </row>
    <row r="3" spans="1:6" ht="15.75" thickBot="1" x14ac:dyDescent="0.3">
      <c r="A3" s="381" t="s">
        <v>80</v>
      </c>
      <c r="B3" s="402"/>
      <c r="C3" s="402"/>
      <c r="D3" s="382"/>
      <c r="E3" s="369"/>
      <c r="F3" s="369"/>
    </row>
    <row r="4" spans="1:6" x14ac:dyDescent="0.25">
      <c r="A4" s="407" t="s">
        <v>82</v>
      </c>
      <c r="B4" s="403">
        <v>526</v>
      </c>
      <c r="C4" s="403">
        <v>533</v>
      </c>
      <c r="D4" s="389">
        <v>642</v>
      </c>
      <c r="E4" s="369"/>
      <c r="F4" s="369"/>
    </row>
    <row r="5" spans="1:6" x14ac:dyDescent="0.25">
      <c r="A5" s="408" t="s">
        <v>83</v>
      </c>
      <c r="B5" s="404">
        <v>51</v>
      </c>
      <c r="C5" s="404">
        <v>48</v>
      </c>
      <c r="D5" s="390">
        <v>82</v>
      </c>
      <c r="E5" s="369"/>
      <c r="F5" s="369"/>
    </row>
    <row r="6" spans="1:6" x14ac:dyDescent="0.25">
      <c r="A6" s="408" t="s">
        <v>84</v>
      </c>
      <c r="B6" s="404">
        <v>210</v>
      </c>
      <c r="C6" s="404">
        <v>212</v>
      </c>
      <c r="D6" s="390">
        <v>264</v>
      </c>
      <c r="E6" s="369"/>
      <c r="F6" s="374"/>
    </row>
    <row r="7" spans="1:6" x14ac:dyDescent="0.25">
      <c r="A7" s="408" t="s">
        <v>85</v>
      </c>
      <c r="B7" s="404">
        <v>0</v>
      </c>
      <c r="C7" s="404">
        <v>0</v>
      </c>
      <c r="D7" s="391">
        <v>0</v>
      </c>
      <c r="E7" s="369"/>
      <c r="F7" s="369"/>
    </row>
    <row r="8" spans="1:6" x14ac:dyDescent="0.25">
      <c r="A8" s="408" t="s">
        <v>104</v>
      </c>
      <c r="B8" s="404">
        <v>0</v>
      </c>
      <c r="C8" s="404">
        <v>0</v>
      </c>
      <c r="D8" s="391">
        <v>0</v>
      </c>
      <c r="E8" s="369"/>
      <c r="F8" s="369"/>
    </row>
    <row r="9" spans="1:6" x14ac:dyDescent="0.25">
      <c r="A9" s="408" t="s">
        <v>87</v>
      </c>
      <c r="B9" s="404">
        <v>20</v>
      </c>
      <c r="C9" s="404">
        <v>26</v>
      </c>
      <c r="D9" s="390">
        <v>20</v>
      </c>
      <c r="E9" s="369"/>
      <c r="F9" s="369"/>
    </row>
    <row r="10" spans="1:6" x14ac:dyDescent="0.25">
      <c r="A10" s="408" t="s">
        <v>88</v>
      </c>
      <c r="B10" s="404">
        <v>21</v>
      </c>
      <c r="C10" s="404">
        <v>19</v>
      </c>
      <c r="D10" s="390">
        <v>23</v>
      </c>
      <c r="E10" s="369"/>
      <c r="F10" s="369"/>
    </row>
    <row r="11" spans="1:6" x14ac:dyDescent="0.25">
      <c r="A11" s="408" t="s">
        <v>89</v>
      </c>
      <c r="B11" s="404">
        <v>1</v>
      </c>
      <c r="C11" s="404">
        <v>1</v>
      </c>
      <c r="D11" s="390">
        <v>1</v>
      </c>
      <c r="E11" s="369"/>
      <c r="F11" s="369"/>
    </row>
    <row r="12" spans="1:6" ht="15.75" thickBot="1" x14ac:dyDescent="0.3">
      <c r="A12" s="409"/>
      <c r="B12" s="405"/>
      <c r="C12" s="405"/>
      <c r="D12" s="392"/>
      <c r="E12" s="369"/>
      <c r="F12" s="369"/>
    </row>
    <row r="13" spans="1:6" ht="15.75" thickBot="1" x14ac:dyDescent="0.3">
      <c r="A13" s="410" t="s">
        <v>90</v>
      </c>
      <c r="B13" s="393">
        <v>829</v>
      </c>
      <c r="C13" s="393">
        <v>839</v>
      </c>
      <c r="D13" s="393">
        <v>1032</v>
      </c>
      <c r="E13" s="369"/>
      <c r="F13" s="369"/>
    </row>
    <row r="14" spans="1:6" ht="15.75" thickBot="1" x14ac:dyDescent="0.3">
      <c r="A14" s="372"/>
      <c r="B14" s="406"/>
      <c r="C14" s="406"/>
      <c r="D14" s="373"/>
      <c r="E14" s="369"/>
      <c r="F14" s="369"/>
    </row>
    <row r="15" spans="1:6" ht="15.75" thickBot="1" x14ac:dyDescent="0.3">
      <c r="A15" s="377" t="s">
        <v>1</v>
      </c>
      <c r="B15" s="434"/>
      <c r="C15" s="434"/>
      <c r="D15" s="378"/>
      <c r="E15" s="369"/>
      <c r="F15" s="369"/>
    </row>
    <row r="16" spans="1:6" x14ac:dyDescent="0.25">
      <c r="A16" s="411" t="s">
        <v>91</v>
      </c>
      <c r="B16" s="435">
        <v>2</v>
      </c>
      <c r="C16" s="435">
        <v>23</v>
      </c>
      <c r="D16" s="394">
        <v>25</v>
      </c>
      <c r="E16" s="369"/>
      <c r="F16" s="369"/>
    </row>
    <row r="17" spans="1:6" x14ac:dyDescent="0.25">
      <c r="A17" s="412" t="s">
        <v>92</v>
      </c>
      <c r="B17" s="436">
        <v>7</v>
      </c>
      <c r="C17" s="436">
        <v>1</v>
      </c>
      <c r="D17" s="395">
        <v>5</v>
      </c>
      <c r="E17" s="246"/>
      <c r="F17" s="246"/>
    </row>
    <row r="18" spans="1:6" x14ac:dyDescent="0.25">
      <c r="A18" s="412" t="s">
        <v>93</v>
      </c>
      <c r="B18" s="436">
        <v>3</v>
      </c>
      <c r="C18" s="436">
        <v>7</v>
      </c>
      <c r="D18" s="395">
        <v>10</v>
      </c>
      <c r="E18" s="246"/>
      <c r="F18" s="246"/>
    </row>
    <row r="19" spans="1:6" x14ac:dyDescent="0.25">
      <c r="A19" s="413" t="s">
        <v>146</v>
      </c>
      <c r="B19" s="437">
        <v>23</v>
      </c>
      <c r="C19" s="437">
        <v>3</v>
      </c>
      <c r="D19" s="396">
        <v>10</v>
      </c>
      <c r="E19" s="246"/>
      <c r="F19" s="246"/>
    </row>
    <row r="20" spans="1:6" ht="15.75" thickBot="1" x14ac:dyDescent="0.3">
      <c r="A20" s="413"/>
      <c r="B20" s="437"/>
      <c r="C20" s="437"/>
      <c r="D20" s="396"/>
      <c r="E20" s="246"/>
      <c r="F20" s="246"/>
    </row>
    <row r="21" spans="1:6" ht="15.75" thickBot="1" x14ac:dyDescent="0.3">
      <c r="A21" s="429" t="s">
        <v>90</v>
      </c>
      <c r="B21" s="438">
        <v>35</v>
      </c>
      <c r="C21" s="438">
        <v>34</v>
      </c>
      <c r="D21" s="451">
        <v>50</v>
      </c>
      <c r="E21" s="246"/>
      <c r="F21" s="246"/>
    </row>
    <row r="22" spans="1:6" ht="15.75" thickBot="1" x14ac:dyDescent="0.3">
      <c r="A22" s="372"/>
      <c r="B22" s="439"/>
      <c r="C22" s="439"/>
      <c r="D22" s="376"/>
      <c r="E22" s="246"/>
      <c r="F22" s="246"/>
    </row>
    <row r="23" spans="1:6" ht="15.75" thickBot="1" x14ac:dyDescent="0.3">
      <c r="A23" s="383" t="s">
        <v>2</v>
      </c>
      <c r="B23" s="440"/>
      <c r="C23" s="440"/>
      <c r="D23" s="384"/>
      <c r="E23" s="246"/>
      <c r="F23" s="246"/>
    </row>
    <row r="24" spans="1:6" ht="15.75" thickBot="1" x14ac:dyDescent="0.3">
      <c r="A24" s="421" t="s">
        <v>95</v>
      </c>
      <c r="B24" s="441">
        <v>7</v>
      </c>
      <c r="C24" s="441">
        <v>1</v>
      </c>
      <c r="D24" s="422">
        <v>5</v>
      </c>
      <c r="E24" s="246"/>
      <c r="F24" s="246"/>
    </row>
    <row r="25" spans="1:6" ht="15.75" thickBot="1" x14ac:dyDescent="0.3">
      <c r="A25" s="423" t="s">
        <v>90</v>
      </c>
      <c r="B25" s="442">
        <v>7</v>
      </c>
      <c r="C25" s="442">
        <v>1</v>
      </c>
      <c r="D25" s="424">
        <v>5</v>
      </c>
      <c r="E25" s="246"/>
      <c r="F25" s="246"/>
    </row>
    <row r="26" spans="1:6" x14ac:dyDescent="0.25">
      <c r="A26" s="372"/>
      <c r="B26" s="439"/>
      <c r="C26" s="439"/>
      <c r="D26" s="376"/>
      <c r="E26" s="246"/>
      <c r="F26" s="246"/>
    </row>
    <row r="27" spans="1:6" ht="15.75" thickBot="1" x14ac:dyDescent="0.3">
      <c r="A27" s="372"/>
      <c r="B27" s="439"/>
      <c r="C27" s="439"/>
      <c r="D27" s="376"/>
      <c r="E27" s="246"/>
      <c r="F27" s="246"/>
    </row>
    <row r="28" spans="1:6" ht="15.75" thickBot="1" x14ac:dyDescent="0.3">
      <c r="A28" s="380" t="s">
        <v>96</v>
      </c>
      <c r="B28" s="443"/>
      <c r="C28" s="443"/>
      <c r="D28" s="386"/>
      <c r="E28" s="246"/>
      <c r="F28" s="246"/>
    </row>
    <row r="29" spans="1:6" ht="15.75" thickBot="1" x14ac:dyDescent="0.3">
      <c r="A29" s="425" t="s">
        <v>97</v>
      </c>
      <c r="B29" s="444">
        <v>21</v>
      </c>
      <c r="C29" s="444">
        <v>0</v>
      </c>
      <c r="D29" s="426">
        <v>10</v>
      </c>
      <c r="E29" s="246"/>
      <c r="F29" s="246"/>
    </row>
    <row r="30" spans="1:6" ht="15.75" thickBot="1" x14ac:dyDescent="0.3">
      <c r="A30" s="427" t="s">
        <v>90</v>
      </c>
      <c r="B30" s="445">
        <v>21</v>
      </c>
      <c r="C30" s="445">
        <v>0</v>
      </c>
      <c r="D30" s="428">
        <v>10</v>
      </c>
      <c r="E30" s="246"/>
      <c r="F30" s="246"/>
    </row>
    <row r="31" spans="1:6" ht="15.75" thickBot="1" x14ac:dyDescent="0.3">
      <c r="A31" s="372"/>
      <c r="B31" s="439"/>
      <c r="C31" s="439"/>
      <c r="D31" s="376"/>
      <c r="E31" s="246"/>
      <c r="F31" s="246"/>
    </row>
    <row r="32" spans="1:6" ht="15.75" thickBot="1" x14ac:dyDescent="0.3">
      <c r="A32" s="420" t="s">
        <v>3</v>
      </c>
      <c r="B32" s="420">
        <v>60</v>
      </c>
      <c r="C32" s="420">
        <v>58</v>
      </c>
      <c r="D32" s="420">
        <v>60</v>
      </c>
      <c r="E32" s="246"/>
      <c r="F32" s="246"/>
    </row>
    <row r="33" spans="1:6" ht="15.75" thickBot="1" x14ac:dyDescent="0.3">
      <c r="A33" s="450" t="s">
        <v>90</v>
      </c>
      <c r="B33" s="450">
        <v>60</v>
      </c>
      <c r="C33" s="450">
        <v>58</v>
      </c>
      <c r="D33" s="450">
        <v>60</v>
      </c>
      <c r="E33" s="246"/>
      <c r="F33" s="246"/>
    </row>
    <row r="34" spans="1:6" ht="15.75" thickBot="1" x14ac:dyDescent="0.3">
      <c r="A34" s="372"/>
      <c r="B34" s="439"/>
      <c r="C34" s="439"/>
      <c r="D34" s="379"/>
      <c r="E34" s="246"/>
      <c r="F34" s="246"/>
    </row>
    <row r="35" spans="1:6" ht="15.75" thickBot="1" x14ac:dyDescent="0.3">
      <c r="A35" s="387" t="s">
        <v>5</v>
      </c>
      <c r="B35" s="446"/>
      <c r="C35" s="446"/>
      <c r="D35" s="388"/>
      <c r="E35" s="246"/>
      <c r="F35" s="246"/>
    </row>
    <row r="36" spans="1:6" x14ac:dyDescent="0.25">
      <c r="A36" s="414" t="s">
        <v>98</v>
      </c>
      <c r="B36" s="447">
        <v>4</v>
      </c>
      <c r="C36" s="447">
        <v>2</v>
      </c>
      <c r="D36" s="397">
        <v>3</v>
      </c>
      <c r="E36" s="246"/>
      <c r="F36" s="246"/>
    </row>
    <row r="37" spans="1:6" x14ac:dyDescent="0.25">
      <c r="A37" s="415" t="s">
        <v>99</v>
      </c>
      <c r="B37" s="448">
        <v>3</v>
      </c>
      <c r="C37" s="448">
        <v>2</v>
      </c>
      <c r="D37" s="398">
        <v>3</v>
      </c>
      <c r="E37" s="246"/>
      <c r="F37" s="246"/>
    </row>
    <row r="38" spans="1:6" x14ac:dyDescent="0.25">
      <c r="A38" s="415" t="s">
        <v>100</v>
      </c>
      <c r="B38" s="448">
        <v>9</v>
      </c>
      <c r="C38" s="448">
        <v>4</v>
      </c>
      <c r="D38" s="399">
        <v>5</v>
      </c>
      <c r="E38" s="246"/>
      <c r="F38" s="246"/>
    </row>
    <row r="39" spans="1:6" x14ac:dyDescent="0.25">
      <c r="A39" s="415" t="s">
        <v>101</v>
      </c>
      <c r="B39" s="448">
        <v>1</v>
      </c>
      <c r="C39" s="448">
        <v>1</v>
      </c>
      <c r="D39" s="399">
        <v>2</v>
      </c>
      <c r="E39" s="246"/>
      <c r="F39" s="246"/>
    </row>
    <row r="40" spans="1:6" x14ac:dyDescent="0.25">
      <c r="A40" s="415" t="s">
        <v>102</v>
      </c>
      <c r="B40" s="448">
        <v>1</v>
      </c>
      <c r="C40" s="448">
        <v>1</v>
      </c>
      <c r="D40" s="399">
        <v>1</v>
      </c>
      <c r="E40" s="246"/>
      <c r="F40" s="246"/>
    </row>
    <row r="41" spans="1:6" x14ac:dyDescent="0.25">
      <c r="A41" s="415" t="s">
        <v>147</v>
      </c>
      <c r="B41" s="448">
        <v>2</v>
      </c>
      <c r="C41" s="448">
        <v>3</v>
      </c>
      <c r="D41" s="399">
        <v>10</v>
      </c>
      <c r="E41" s="246"/>
      <c r="F41" s="246"/>
    </row>
    <row r="42" spans="1:6" ht="15.75" thickBot="1" x14ac:dyDescent="0.3">
      <c r="A42" s="416" t="s">
        <v>90</v>
      </c>
      <c r="B42" s="449">
        <v>20</v>
      </c>
      <c r="C42" s="449">
        <v>13</v>
      </c>
      <c r="D42" s="400">
        <v>24</v>
      </c>
      <c r="E42" s="246"/>
      <c r="F42" s="246"/>
    </row>
    <row r="43" spans="1:6" ht="15.75" thickBot="1" x14ac:dyDescent="0.3">
      <c r="A43" s="430"/>
      <c r="B43" s="431"/>
      <c r="C43" s="431"/>
      <c r="D43" s="432"/>
      <c r="E43" s="246"/>
      <c r="F43" s="246"/>
    </row>
    <row r="44" spans="1:6" ht="19.5" thickBot="1" x14ac:dyDescent="0.35">
      <c r="A44" s="417" t="s">
        <v>10</v>
      </c>
      <c r="B44" s="433">
        <v>972</v>
      </c>
      <c r="C44" s="433">
        <v>945</v>
      </c>
      <c r="D44" s="401">
        <v>1181</v>
      </c>
      <c r="E44" s="246"/>
      <c r="F44" s="246"/>
    </row>
    <row r="45" spans="1:6" x14ac:dyDescent="0.25">
      <c r="A45" s="371"/>
      <c r="B45" s="371"/>
      <c r="C45" s="371"/>
      <c r="D45" s="371"/>
      <c r="E45" s="246"/>
      <c r="F45" s="246"/>
    </row>
    <row r="46" spans="1:6" x14ac:dyDescent="0.25">
      <c r="A46" s="375"/>
      <c r="B46" s="375"/>
      <c r="C46" s="375"/>
      <c r="D46" s="371"/>
      <c r="E46" s="246"/>
      <c r="F46" s="246"/>
    </row>
    <row r="47" spans="1:6" ht="33" customHeight="1" x14ac:dyDescent="0.25">
      <c r="A47" s="371"/>
      <c r="B47" s="371"/>
      <c r="C47" s="371"/>
      <c r="D47" s="371"/>
      <c r="E47" s="246"/>
      <c r="F47" s="246"/>
    </row>
    <row r="48" spans="1:6" x14ac:dyDescent="0.25">
      <c r="A48" s="371"/>
      <c r="B48" s="371"/>
      <c r="C48" s="371"/>
      <c r="D48" s="371"/>
      <c r="E48" s="246"/>
      <c r="F48" s="246"/>
    </row>
    <row r="49" spans="1:11" ht="4.1500000000000004" customHeight="1" x14ac:dyDescent="0.25">
      <c r="A49" s="371"/>
      <c r="B49" s="371"/>
      <c r="C49" s="371"/>
      <c r="D49" s="371"/>
      <c r="E49" s="246"/>
      <c r="F49" s="246"/>
    </row>
    <row r="50" spans="1:11" ht="23.45" customHeight="1" x14ac:dyDescent="0.25">
      <c r="A50" s="371"/>
      <c r="B50" s="371"/>
      <c r="C50" s="371"/>
      <c r="D50" s="371"/>
      <c r="E50" s="238"/>
      <c r="F50" s="238"/>
      <c r="G50" s="190"/>
      <c r="H50" s="190"/>
      <c r="I50" s="190"/>
      <c r="J50" s="190"/>
      <c r="K50" s="190"/>
    </row>
    <row r="51" spans="1:11" x14ac:dyDescent="0.25">
      <c r="A51" s="18"/>
      <c r="B51" s="18"/>
      <c r="C51" s="18"/>
      <c r="D51" s="18"/>
    </row>
  </sheetData>
  <pageMargins left="0.7" right="0.7" top="0.78740157499999996" bottom="0.78740157499999996" header="0.3" footer="0.3"/>
  <pageSetup paperSize="9" scale="8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49"/>
  <sheetViews>
    <sheetView workbookViewId="0">
      <selection activeCell="A2" sqref="A2"/>
    </sheetView>
  </sheetViews>
  <sheetFormatPr defaultRowHeight="15" x14ac:dyDescent="0.25"/>
  <cols>
    <col min="1" max="1" width="37.7109375" style="618" bestFit="1" customWidth="1"/>
    <col min="2" max="2" width="21.140625" style="618" bestFit="1" customWidth="1"/>
    <col min="3" max="3" width="24" style="618" customWidth="1"/>
    <col min="4" max="4" width="22.7109375" style="618" bestFit="1" customWidth="1"/>
    <col min="5" max="16384" width="9.140625" style="618"/>
  </cols>
  <sheetData>
    <row r="1" spans="1:6" ht="24" thickBot="1" x14ac:dyDescent="0.4">
      <c r="A1" s="385" t="s">
        <v>205</v>
      </c>
      <c r="B1" s="619"/>
      <c r="C1" s="619"/>
    </row>
    <row r="2" spans="1:6" ht="19.5" thickBot="1" x14ac:dyDescent="0.35">
      <c r="A2" s="85" t="s">
        <v>206</v>
      </c>
      <c r="B2" s="418" t="s">
        <v>79</v>
      </c>
      <c r="C2" s="418" t="s">
        <v>130</v>
      </c>
      <c r="D2" s="419" t="s">
        <v>131</v>
      </c>
    </row>
    <row r="3" spans="1:6" ht="15.75" thickBot="1" x14ac:dyDescent="0.3">
      <c r="A3" s="381" t="s">
        <v>80</v>
      </c>
      <c r="B3" s="675"/>
      <c r="C3" s="675"/>
      <c r="D3" s="382" t="s">
        <v>114</v>
      </c>
    </row>
    <row r="4" spans="1:6" x14ac:dyDescent="0.25">
      <c r="A4" s="622" t="s">
        <v>82</v>
      </c>
      <c r="B4" s="306"/>
      <c r="C4" s="92"/>
      <c r="D4" s="389"/>
    </row>
    <row r="5" spans="1:6" x14ac:dyDescent="0.25">
      <c r="A5" s="624" t="s">
        <v>83</v>
      </c>
      <c r="B5" s="306"/>
      <c r="C5" s="306"/>
      <c r="D5" s="390"/>
    </row>
    <row r="6" spans="1:6" x14ac:dyDescent="0.25">
      <c r="A6" s="624" t="s">
        <v>84</v>
      </c>
      <c r="B6" s="306"/>
      <c r="C6" s="306"/>
      <c r="D6" s="390"/>
      <c r="F6" s="374"/>
    </row>
    <row r="7" spans="1:6" x14ac:dyDescent="0.25">
      <c r="A7" s="624" t="s">
        <v>85</v>
      </c>
      <c r="B7" s="306"/>
      <c r="C7" s="306"/>
      <c r="D7" s="390"/>
    </row>
    <row r="8" spans="1:6" x14ac:dyDescent="0.25">
      <c r="A8" s="624" t="s">
        <v>104</v>
      </c>
      <c r="B8" s="306"/>
      <c r="C8" s="306"/>
      <c r="D8" s="390"/>
    </row>
    <row r="9" spans="1:6" x14ac:dyDescent="0.25">
      <c r="A9" s="624" t="s">
        <v>87</v>
      </c>
      <c r="B9" s="306"/>
      <c r="C9" s="306"/>
      <c r="D9" s="390"/>
    </row>
    <row r="10" spans="1:6" x14ac:dyDescent="0.25">
      <c r="A10" s="624" t="s">
        <v>88</v>
      </c>
      <c r="B10" s="306"/>
      <c r="C10" s="306"/>
      <c r="D10" s="390"/>
    </row>
    <row r="11" spans="1:6" x14ac:dyDescent="0.25">
      <c r="A11" s="624" t="s">
        <v>89</v>
      </c>
      <c r="B11" s="306"/>
      <c r="C11" s="306"/>
      <c r="D11" s="390"/>
    </row>
    <row r="12" spans="1:6" ht="15.75" thickBot="1" x14ac:dyDescent="0.3">
      <c r="A12" s="409"/>
      <c r="B12" s="100"/>
      <c r="C12" s="100"/>
      <c r="D12" s="321"/>
    </row>
    <row r="13" spans="1:6" ht="15.75" thickBot="1" x14ac:dyDescent="0.3">
      <c r="A13" s="625" t="s">
        <v>90</v>
      </c>
      <c r="B13" s="393">
        <v>4325</v>
      </c>
      <c r="C13" s="393">
        <v>4174</v>
      </c>
      <c r="D13" s="393">
        <v>4197</v>
      </c>
    </row>
    <row r="14" spans="1:6" ht="15.75" thickBot="1" x14ac:dyDescent="0.3">
      <c r="A14" s="372"/>
      <c r="B14" s="439"/>
      <c r="C14" s="439"/>
      <c r="D14" s="164"/>
    </row>
    <row r="15" spans="1:6" ht="15.75" thickBot="1" x14ac:dyDescent="0.3">
      <c r="A15" s="377" t="s">
        <v>1</v>
      </c>
      <c r="B15" s="434"/>
      <c r="C15" s="434"/>
      <c r="D15" s="309"/>
    </row>
    <row r="16" spans="1:6" x14ac:dyDescent="0.25">
      <c r="A16" s="629" t="s">
        <v>91</v>
      </c>
      <c r="B16" s="435"/>
      <c r="C16" s="435"/>
      <c r="D16" s="394"/>
    </row>
    <row r="17" spans="1:4" x14ac:dyDescent="0.25">
      <c r="A17" s="412" t="s">
        <v>92</v>
      </c>
      <c r="B17" s="435"/>
      <c r="C17" s="436"/>
      <c r="D17" s="395"/>
    </row>
    <row r="18" spans="1:4" x14ac:dyDescent="0.25">
      <c r="A18" s="412" t="s">
        <v>93</v>
      </c>
      <c r="B18" s="435"/>
      <c r="C18" s="436"/>
      <c r="D18" s="395"/>
    </row>
    <row r="19" spans="1:4" x14ac:dyDescent="0.25">
      <c r="A19" s="631" t="s">
        <v>94</v>
      </c>
      <c r="B19" s="435"/>
      <c r="C19" s="437"/>
      <c r="D19" s="326"/>
    </row>
    <row r="20" spans="1:4" ht="15.75" thickBot="1" x14ac:dyDescent="0.3">
      <c r="A20" s="631"/>
      <c r="B20" s="435"/>
      <c r="C20" s="437"/>
      <c r="D20" s="326"/>
    </row>
    <row r="21" spans="1:4" ht="15.75" thickBot="1" x14ac:dyDescent="0.3">
      <c r="A21" s="633" t="s">
        <v>90</v>
      </c>
      <c r="B21" s="438">
        <v>370</v>
      </c>
      <c r="C21" s="438">
        <v>303</v>
      </c>
      <c r="D21" s="451">
        <v>370</v>
      </c>
    </row>
    <row r="22" spans="1:4" ht="15.75" thickBot="1" x14ac:dyDescent="0.3">
      <c r="A22" s="372"/>
      <c r="B22" s="439"/>
      <c r="C22" s="439"/>
      <c r="D22" s="376"/>
    </row>
    <row r="23" spans="1:4" ht="15.75" thickBot="1" x14ac:dyDescent="0.3">
      <c r="A23" s="383" t="s">
        <v>2</v>
      </c>
      <c r="B23" s="440"/>
      <c r="C23" s="440"/>
      <c r="D23" s="172"/>
    </row>
    <row r="24" spans="1:4" ht="15.75" thickBot="1" x14ac:dyDescent="0.3">
      <c r="A24" s="637" t="s">
        <v>95</v>
      </c>
      <c r="B24" s="441"/>
      <c r="C24" s="441"/>
      <c r="D24" s="422"/>
    </row>
    <row r="25" spans="1:4" ht="15.75" thickBot="1" x14ac:dyDescent="0.3">
      <c r="A25" s="639" t="s">
        <v>90</v>
      </c>
      <c r="B25" s="442">
        <v>40</v>
      </c>
      <c r="C25" s="442">
        <v>27</v>
      </c>
      <c r="D25" s="331">
        <v>40</v>
      </c>
    </row>
    <row r="26" spans="1:4" x14ac:dyDescent="0.25">
      <c r="A26" s="372"/>
      <c r="B26" s="439"/>
      <c r="C26" s="439"/>
      <c r="D26" s="376"/>
    </row>
    <row r="27" spans="1:4" ht="15.75" thickBot="1" x14ac:dyDescent="0.3">
      <c r="A27" s="372"/>
      <c r="B27" s="439"/>
      <c r="C27" s="439"/>
      <c r="D27" s="376"/>
    </row>
    <row r="28" spans="1:4" ht="15.75" thickBot="1" x14ac:dyDescent="0.3">
      <c r="A28" s="380" t="s">
        <v>96</v>
      </c>
      <c r="B28" s="443"/>
      <c r="C28" s="443"/>
      <c r="D28" s="173"/>
    </row>
    <row r="29" spans="1:4" ht="15.75" thickBot="1" x14ac:dyDescent="0.3">
      <c r="A29" s="643" t="s">
        <v>97</v>
      </c>
      <c r="B29" s="444"/>
      <c r="C29" s="444"/>
      <c r="D29" s="426"/>
    </row>
    <row r="30" spans="1:4" ht="15.75" thickBot="1" x14ac:dyDescent="0.3">
      <c r="A30" s="645" t="s">
        <v>90</v>
      </c>
      <c r="B30" s="445">
        <v>20</v>
      </c>
      <c r="C30" s="445">
        <v>24</v>
      </c>
      <c r="D30" s="332">
        <v>70</v>
      </c>
    </row>
    <row r="31" spans="1:4" ht="15.75" thickBot="1" x14ac:dyDescent="0.3">
      <c r="A31" s="372"/>
      <c r="B31" s="439"/>
      <c r="C31" s="439"/>
      <c r="D31" s="376"/>
    </row>
    <row r="32" spans="1:4" ht="15.75" thickBot="1" x14ac:dyDescent="0.3">
      <c r="A32" s="252" t="s">
        <v>3</v>
      </c>
      <c r="B32" s="174"/>
      <c r="C32" s="174"/>
      <c r="D32" s="174">
        <v>0</v>
      </c>
    </row>
    <row r="33" spans="1:4" ht="15.75" thickBot="1" x14ac:dyDescent="0.3">
      <c r="A33" s="277" t="s">
        <v>90</v>
      </c>
      <c r="B33" s="696">
        <v>0</v>
      </c>
      <c r="C33" s="696">
        <v>0</v>
      </c>
      <c r="D33" s="696">
        <v>0</v>
      </c>
    </row>
    <row r="34" spans="1:4" ht="15.75" thickBot="1" x14ac:dyDescent="0.3">
      <c r="A34" s="372"/>
      <c r="B34" s="439"/>
      <c r="C34" s="439"/>
      <c r="D34" s="376"/>
    </row>
    <row r="35" spans="1:4" ht="15.75" thickBot="1" x14ac:dyDescent="0.3">
      <c r="A35" s="387" t="s">
        <v>5</v>
      </c>
      <c r="B35" s="446"/>
      <c r="C35" s="446"/>
      <c r="D35" s="176"/>
    </row>
    <row r="36" spans="1:4" x14ac:dyDescent="0.25">
      <c r="A36" s="655" t="s">
        <v>98</v>
      </c>
      <c r="B36" s="447"/>
      <c r="C36" s="447"/>
      <c r="D36" s="447"/>
    </row>
    <row r="37" spans="1:4" x14ac:dyDescent="0.25">
      <c r="A37" s="415" t="s">
        <v>99</v>
      </c>
      <c r="B37" s="448"/>
      <c r="C37" s="448"/>
      <c r="D37" s="448"/>
    </row>
    <row r="38" spans="1:4" x14ac:dyDescent="0.25">
      <c r="A38" s="415" t="s">
        <v>100</v>
      </c>
      <c r="B38" s="448"/>
      <c r="C38" s="448"/>
      <c r="D38" s="448"/>
    </row>
    <row r="39" spans="1:4" x14ac:dyDescent="0.25">
      <c r="A39" s="415" t="s">
        <v>101</v>
      </c>
      <c r="B39" s="448"/>
      <c r="C39" s="447"/>
      <c r="D39" s="447"/>
    </row>
    <row r="40" spans="1:4" x14ac:dyDescent="0.25">
      <c r="A40" s="415" t="s">
        <v>102</v>
      </c>
      <c r="B40" s="448"/>
      <c r="C40" s="448"/>
      <c r="D40" s="448"/>
    </row>
    <row r="41" spans="1:4" ht="15.75" thickBot="1" x14ac:dyDescent="0.3">
      <c r="A41" s="155" t="s">
        <v>113</v>
      </c>
      <c r="B41" s="156"/>
      <c r="C41" s="156"/>
      <c r="D41" s="156"/>
    </row>
    <row r="42" spans="1:4" ht="15.75" thickBot="1" x14ac:dyDescent="0.3">
      <c r="A42" s="657" t="s">
        <v>90</v>
      </c>
      <c r="B42" s="163">
        <v>184</v>
      </c>
      <c r="C42" s="163">
        <v>213</v>
      </c>
      <c r="D42" s="163">
        <v>185</v>
      </c>
    </row>
    <row r="43" spans="1:4" ht="15.75" thickBot="1" x14ac:dyDescent="0.3">
      <c r="A43" s="204" t="s">
        <v>111</v>
      </c>
      <c r="B43" s="205">
        <v>66</v>
      </c>
      <c r="C43" s="205">
        <v>69</v>
      </c>
      <c r="D43" s="206">
        <v>69</v>
      </c>
    </row>
    <row r="44" spans="1:4" ht="19.5" thickBot="1" x14ac:dyDescent="0.35">
      <c r="A44" s="665" t="s">
        <v>10</v>
      </c>
      <c r="B44" s="207">
        <f>B13+B21+B25+B30+B42+B43</f>
        <v>5005</v>
      </c>
      <c r="C44" s="433">
        <f>C13+C21+C25+C30+C42+C43</f>
        <v>4810</v>
      </c>
      <c r="D44" s="433">
        <f>D13+D21+D25+D30+D42+D43</f>
        <v>4931</v>
      </c>
    </row>
    <row r="45" spans="1:4" ht="19.5" hidden="1" thickBot="1" x14ac:dyDescent="0.35">
      <c r="A45" s="665" t="s">
        <v>115</v>
      </c>
      <c r="B45" s="208"/>
      <c r="C45" s="208"/>
      <c r="D45" s="209">
        <v>4938940.16</v>
      </c>
    </row>
    <row r="46" spans="1:4" ht="19.5" hidden="1" thickBot="1" x14ac:dyDescent="0.35">
      <c r="A46" s="665" t="s">
        <v>116</v>
      </c>
      <c r="B46" s="208">
        <f>B45-B44</f>
        <v>-5005</v>
      </c>
      <c r="C46" s="208">
        <f>C45-C44</f>
        <v>-4810</v>
      </c>
      <c r="D46" s="209">
        <f>D45-D44</f>
        <v>4934009.16</v>
      </c>
    </row>
    <row r="47" spans="1:4" x14ac:dyDescent="0.25">
      <c r="A47" s="673"/>
      <c r="B47" s="673"/>
      <c r="C47" s="685"/>
      <c r="D47" s="673"/>
    </row>
    <row r="48" spans="1:4" x14ac:dyDescent="0.25">
      <c r="A48" s="757"/>
      <c r="B48" s="757"/>
      <c r="C48" s="757"/>
      <c r="D48" s="757"/>
    </row>
    <row r="49" spans="1:4" x14ac:dyDescent="0.25">
      <c r="A49" s="673"/>
      <c r="B49" s="673"/>
      <c r="C49" s="673"/>
      <c r="D49" s="673"/>
    </row>
  </sheetData>
  <mergeCells count="1">
    <mergeCell ref="A48:D48"/>
  </mergeCells>
  <pageMargins left="0.7" right="0.7" top="0.78740157499999996" bottom="0.78740157499999996" header="0.3" footer="0.3"/>
  <pageSetup paperSize="9" scale="82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workbookViewId="0">
      <selection activeCell="A2" sqref="A2"/>
    </sheetView>
  </sheetViews>
  <sheetFormatPr defaultColWidth="9.140625" defaultRowHeight="15" x14ac:dyDescent="0.25"/>
  <cols>
    <col min="1" max="1" width="37.7109375" style="369" bestFit="1" customWidth="1"/>
    <col min="2" max="2" width="19.42578125" style="369" customWidth="1"/>
    <col min="3" max="3" width="24" style="369" customWidth="1"/>
    <col min="4" max="4" width="18.42578125" style="369" customWidth="1"/>
    <col min="5" max="16384" width="9.140625" style="369"/>
  </cols>
  <sheetData>
    <row r="1" spans="1:6" ht="24" thickBot="1" x14ac:dyDescent="0.4">
      <c r="A1" s="385" t="s">
        <v>150</v>
      </c>
      <c r="B1" s="370"/>
      <c r="C1" s="370"/>
    </row>
    <row r="2" spans="1:6" ht="19.5" thickBot="1" x14ac:dyDescent="0.35">
      <c r="A2" s="85" t="s">
        <v>149</v>
      </c>
      <c r="B2" s="418" t="s">
        <v>79</v>
      </c>
      <c r="C2" s="418" t="s">
        <v>130</v>
      </c>
      <c r="D2" s="419" t="s">
        <v>131</v>
      </c>
    </row>
    <row r="3" spans="1:6" ht="15.75" thickBot="1" x14ac:dyDescent="0.3">
      <c r="A3" s="381" t="s">
        <v>80</v>
      </c>
      <c r="B3" s="402"/>
      <c r="C3" s="402"/>
      <c r="D3" s="382"/>
    </row>
    <row r="4" spans="1:6" x14ac:dyDescent="0.25">
      <c r="A4" s="407" t="s">
        <v>82</v>
      </c>
      <c r="B4" s="92">
        <v>843</v>
      </c>
      <c r="C4" s="92">
        <v>854</v>
      </c>
      <c r="D4" s="389">
        <v>966</v>
      </c>
    </row>
    <row r="5" spans="1:6" x14ac:dyDescent="0.25">
      <c r="A5" s="408" t="s">
        <v>83</v>
      </c>
      <c r="B5" s="306">
        <v>120</v>
      </c>
      <c r="C5" s="306">
        <v>139</v>
      </c>
      <c r="D5" s="390">
        <v>150</v>
      </c>
    </row>
    <row r="6" spans="1:6" x14ac:dyDescent="0.25">
      <c r="A6" s="408" t="s">
        <v>84</v>
      </c>
      <c r="B6" s="306">
        <v>351</v>
      </c>
      <c r="C6" s="306">
        <v>361</v>
      </c>
      <c r="D6" s="390">
        <v>407</v>
      </c>
      <c r="F6" s="374"/>
    </row>
    <row r="7" spans="1:6" x14ac:dyDescent="0.25">
      <c r="A7" s="408" t="s">
        <v>85</v>
      </c>
      <c r="B7" s="404"/>
      <c r="C7" s="404"/>
      <c r="D7" s="391"/>
    </row>
    <row r="8" spans="1:6" x14ac:dyDescent="0.25">
      <c r="A8" s="408" t="s">
        <v>104</v>
      </c>
      <c r="B8" s="404"/>
      <c r="C8" s="404"/>
      <c r="D8" s="391"/>
    </row>
    <row r="9" spans="1:6" x14ac:dyDescent="0.25">
      <c r="A9" s="408" t="s">
        <v>87</v>
      </c>
      <c r="B9" s="306">
        <v>240</v>
      </c>
      <c r="C9" s="306">
        <v>224</v>
      </c>
      <c r="D9" s="390">
        <v>250</v>
      </c>
    </row>
    <row r="10" spans="1:6" x14ac:dyDescent="0.25">
      <c r="A10" s="408" t="s">
        <v>88</v>
      </c>
      <c r="B10" s="404">
        <v>5</v>
      </c>
      <c r="C10" s="306">
        <v>6</v>
      </c>
      <c r="D10" s="390">
        <v>10</v>
      </c>
    </row>
    <row r="11" spans="1:6" x14ac:dyDescent="0.25">
      <c r="A11" s="408" t="s">
        <v>89</v>
      </c>
      <c r="B11" s="404"/>
      <c r="C11" s="404"/>
      <c r="D11" s="390"/>
    </row>
    <row r="12" spans="1:6" ht="15.75" thickBot="1" x14ac:dyDescent="0.3">
      <c r="A12" s="409"/>
      <c r="B12" s="405"/>
      <c r="C12" s="405"/>
      <c r="D12" s="392"/>
    </row>
    <row r="13" spans="1:6" ht="15.75" thickBot="1" x14ac:dyDescent="0.3">
      <c r="A13" s="410" t="s">
        <v>90</v>
      </c>
      <c r="B13" s="393">
        <f>SUM(B4:B12)</f>
        <v>1559</v>
      </c>
      <c r="C13" s="393">
        <f t="shared" ref="C13:D13" si="0">SUM(C4:C12)</f>
        <v>1584</v>
      </c>
      <c r="D13" s="393">
        <f t="shared" si="0"/>
        <v>1783</v>
      </c>
    </row>
    <row r="14" spans="1:6" ht="15.75" thickBot="1" x14ac:dyDescent="0.3">
      <c r="A14" s="372"/>
      <c r="B14" s="406"/>
      <c r="C14" s="406"/>
      <c r="D14" s="373"/>
    </row>
    <row r="15" spans="1:6" ht="15.75" thickBot="1" x14ac:dyDescent="0.3">
      <c r="A15" s="377" t="s">
        <v>1</v>
      </c>
      <c r="B15" s="434"/>
      <c r="C15" s="434"/>
      <c r="D15" s="378"/>
    </row>
    <row r="16" spans="1:6" x14ac:dyDescent="0.25">
      <c r="A16" s="411" t="s">
        <v>91</v>
      </c>
      <c r="B16" s="435"/>
      <c r="C16" s="435">
        <v>25</v>
      </c>
      <c r="D16" s="394">
        <v>25</v>
      </c>
    </row>
    <row r="17" spans="1:4" x14ac:dyDescent="0.25">
      <c r="A17" s="412" t="s">
        <v>92</v>
      </c>
      <c r="B17" s="436"/>
      <c r="C17" s="436"/>
      <c r="D17" s="395"/>
    </row>
    <row r="18" spans="1:4" x14ac:dyDescent="0.25">
      <c r="A18" s="412" t="s">
        <v>93</v>
      </c>
      <c r="B18" s="436"/>
      <c r="C18" s="436"/>
      <c r="D18" s="395"/>
    </row>
    <row r="19" spans="1:4" x14ac:dyDescent="0.25">
      <c r="A19" s="413" t="s">
        <v>94</v>
      </c>
      <c r="B19" s="437"/>
      <c r="C19" s="437"/>
      <c r="D19" s="396"/>
    </row>
    <row r="20" spans="1:4" ht="15.75" thickBot="1" x14ac:dyDescent="0.3">
      <c r="A20" s="413"/>
      <c r="B20" s="437"/>
      <c r="C20" s="437"/>
      <c r="D20" s="396"/>
    </row>
    <row r="21" spans="1:4" ht="15.75" thickBot="1" x14ac:dyDescent="0.3">
      <c r="A21" s="429" t="s">
        <v>90</v>
      </c>
      <c r="B21" s="438">
        <v>50</v>
      </c>
      <c r="C21" s="438">
        <f>SUM(C16:C20)</f>
        <v>25</v>
      </c>
      <c r="D21" s="438">
        <f>SUM(D16:D20)</f>
        <v>25</v>
      </c>
    </row>
    <row r="22" spans="1:4" ht="15.75" thickBot="1" x14ac:dyDescent="0.3">
      <c r="A22" s="372"/>
      <c r="B22" s="439"/>
      <c r="C22" s="439"/>
      <c r="D22" s="376"/>
    </row>
    <row r="23" spans="1:4" ht="15.75" thickBot="1" x14ac:dyDescent="0.3">
      <c r="A23" s="383" t="s">
        <v>2</v>
      </c>
      <c r="B23" s="440"/>
      <c r="C23" s="440"/>
      <c r="D23" s="384"/>
    </row>
    <row r="24" spans="1:4" ht="15.75" thickBot="1" x14ac:dyDescent="0.3">
      <c r="A24" s="421" t="s">
        <v>95</v>
      </c>
      <c r="B24" s="441">
        <v>50</v>
      </c>
      <c r="C24" s="441">
        <v>2</v>
      </c>
      <c r="D24" s="422">
        <v>30</v>
      </c>
    </row>
    <row r="25" spans="1:4" ht="15.75" thickBot="1" x14ac:dyDescent="0.3">
      <c r="A25" s="423" t="s">
        <v>90</v>
      </c>
      <c r="B25" s="442">
        <f>SUM(B24)</f>
        <v>50</v>
      </c>
      <c r="C25" s="442">
        <f>C24</f>
        <v>2</v>
      </c>
      <c r="D25" s="424">
        <f>SUM(D24)</f>
        <v>30</v>
      </c>
    </row>
    <row r="26" spans="1:4" x14ac:dyDescent="0.25">
      <c r="A26" s="372"/>
      <c r="B26" s="439"/>
      <c r="C26" s="439"/>
      <c r="D26" s="376"/>
    </row>
    <row r="27" spans="1:4" ht="15.75" thickBot="1" x14ac:dyDescent="0.3">
      <c r="A27" s="372"/>
      <c r="B27" s="439"/>
      <c r="C27" s="439"/>
      <c r="D27" s="376"/>
    </row>
    <row r="28" spans="1:4" ht="15.75" thickBot="1" x14ac:dyDescent="0.3">
      <c r="A28" s="380" t="s">
        <v>96</v>
      </c>
      <c r="B28" s="443"/>
      <c r="C28" s="443"/>
      <c r="D28" s="386"/>
    </row>
    <row r="29" spans="1:4" ht="15.75" thickBot="1" x14ac:dyDescent="0.3">
      <c r="A29" s="425" t="s">
        <v>97</v>
      </c>
      <c r="B29" s="444">
        <v>0</v>
      </c>
      <c r="C29" s="444">
        <v>0</v>
      </c>
      <c r="D29" s="426">
        <v>5</v>
      </c>
    </row>
    <row r="30" spans="1:4" ht="15.75" thickBot="1" x14ac:dyDescent="0.3">
      <c r="A30" s="427" t="s">
        <v>90</v>
      </c>
      <c r="B30" s="445">
        <v>0</v>
      </c>
      <c r="C30" s="445">
        <v>0</v>
      </c>
      <c r="D30" s="428">
        <f>SUM(D29)</f>
        <v>5</v>
      </c>
    </row>
    <row r="31" spans="1:4" ht="15.75" thickBot="1" x14ac:dyDescent="0.3">
      <c r="A31" s="372"/>
      <c r="B31" s="439"/>
      <c r="C31" s="439"/>
      <c r="D31" s="376"/>
    </row>
    <row r="32" spans="1:4" ht="15.75" thickBot="1" x14ac:dyDescent="0.3">
      <c r="A32" s="252" t="s">
        <v>3</v>
      </c>
      <c r="B32" s="302"/>
      <c r="C32" s="302"/>
      <c r="D32" s="420">
        <v>0</v>
      </c>
    </row>
    <row r="33" spans="1:4" ht="15.75" thickBot="1" x14ac:dyDescent="0.3">
      <c r="A33" s="277" t="s">
        <v>90</v>
      </c>
      <c r="B33" s="303"/>
      <c r="C33" s="303"/>
      <c r="D33" s="268">
        <v>0</v>
      </c>
    </row>
    <row r="34" spans="1:4" ht="15.75" thickBot="1" x14ac:dyDescent="0.3">
      <c r="A34" s="372"/>
      <c r="B34" s="439"/>
      <c r="C34" s="439"/>
      <c r="D34" s="379"/>
    </row>
    <row r="35" spans="1:4" ht="15.75" thickBot="1" x14ac:dyDescent="0.3">
      <c r="A35" s="387" t="s">
        <v>5</v>
      </c>
      <c r="B35" s="446"/>
      <c r="C35" s="446"/>
      <c r="D35" s="388"/>
    </row>
    <row r="36" spans="1:4" x14ac:dyDescent="0.25">
      <c r="A36" s="414" t="s">
        <v>98</v>
      </c>
      <c r="B36" s="447">
        <v>3</v>
      </c>
      <c r="C36" s="447">
        <v>4</v>
      </c>
      <c r="D36" s="397">
        <v>5</v>
      </c>
    </row>
    <row r="37" spans="1:4" x14ac:dyDescent="0.25">
      <c r="A37" s="415" t="s">
        <v>99</v>
      </c>
      <c r="B37" s="448"/>
      <c r="C37" s="448"/>
      <c r="D37" s="398"/>
    </row>
    <row r="38" spans="1:4" x14ac:dyDescent="0.25">
      <c r="A38" s="415" t="s">
        <v>100</v>
      </c>
      <c r="B38" s="448"/>
      <c r="C38" s="448"/>
      <c r="D38" s="399"/>
    </row>
    <row r="39" spans="1:4" x14ac:dyDescent="0.25">
      <c r="A39" s="415" t="s">
        <v>101</v>
      </c>
      <c r="B39" s="448"/>
      <c r="C39" s="448"/>
      <c r="D39" s="399"/>
    </row>
    <row r="40" spans="1:4" x14ac:dyDescent="0.25">
      <c r="A40" s="415" t="s">
        <v>102</v>
      </c>
      <c r="B40" s="448"/>
      <c r="C40" s="448"/>
      <c r="D40" s="399"/>
    </row>
    <row r="41" spans="1:4" x14ac:dyDescent="0.25">
      <c r="A41" s="415" t="s">
        <v>105</v>
      </c>
      <c r="B41" s="448">
        <v>25</v>
      </c>
      <c r="C41" s="448"/>
      <c r="D41" s="399"/>
    </row>
    <row r="42" spans="1:4" ht="15.75" thickBot="1" x14ac:dyDescent="0.3">
      <c r="A42" s="416" t="s">
        <v>90</v>
      </c>
      <c r="B42" s="449">
        <f>SUM(B36:B41)</f>
        <v>28</v>
      </c>
      <c r="C42" s="449">
        <f t="shared" ref="C42:D42" si="1">SUM(C36:C41)</f>
        <v>4</v>
      </c>
      <c r="D42" s="449">
        <f t="shared" si="1"/>
        <v>5</v>
      </c>
    </row>
    <row r="43" spans="1:4" ht="15.75" thickBot="1" x14ac:dyDescent="0.3">
      <c r="A43" s="430"/>
      <c r="B43" s="431"/>
      <c r="C43" s="431"/>
      <c r="D43" s="432"/>
    </row>
    <row r="44" spans="1:4" ht="19.5" thickBot="1" x14ac:dyDescent="0.35">
      <c r="A44" s="417" t="s">
        <v>10</v>
      </c>
      <c r="B44" s="433">
        <f>B13+B21+B25+B30+B33+B42</f>
        <v>1687</v>
      </c>
      <c r="C44" s="433">
        <f t="shared" ref="C44:D44" si="2">C13+C21+C25+C30+C33+C42</f>
        <v>1615</v>
      </c>
      <c r="D44" s="433">
        <f t="shared" si="2"/>
        <v>1848</v>
      </c>
    </row>
    <row r="45" spans="1:4" x14ac:dyDescent="0.25">
      <c r="A45" s="371"/>
      <c r="B45" s="371"/>
      <c r="C45" s="371"/>
      <c r="D45" s="371"/>
    </row>
    <row r="46" spans="1:4" x14ac:dyDescent="0.25">
      <c r="A46" s="375"/>
      <c r="B46" s="375"/>
      <c r="C46" s="375"/>
      <c r="D46" s="371"/>
    </row>
    <row r="47" spans="1:4" x14ac:dyDescent="0.25">
      <c r="A47" s="371"/>
      <c r="B47" s="371"/>
      <c r="C47" s="371"/>
      <c r="D47" s="371"/>
    </row>
    <row r="48" spans="1:4" x14ac:dyDescent="0.25">
      <c r="A48" s="371"/>
      <c r="B48" s="371"/>
      <c r="C48" s="371"/>
      <c r="D48" s="371"/>
    </row>
    <row r="49" spans="1:4" x14ac:dyDescent="0.25">
      <c r="A49" s="371"/>
      <c r="B49" s="371"/>
      <c r="C49" s="371"/>
      <c r="D49" s="371"/>
    </row>
    <row r="50" spans="1:4" x14ac:dyDescent="0.25">
      <c r="A50" s="371"/>
      <c r="B50" s="371"/>
      <c r="C50" s="371"/>
      <c r="D50" s="371"/>
    </row>
  </sheetData>
  <pageMargins left="0.7" right="0.7" top="0.78740157499999996" bottom="0.78740157499999996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39"/>
  <sheetViews>
    <sheetView topLeftCell="B4" workbookViewId="0">
      <selection activeCell="L28" sqref="L28"/>
    </sheetView>
  </sheetViews>
  <sheetFormatPr defaultRowHeight="15" x14ac:dyDescent="0.25"/>
  <cols>
    <col min="1" max="1" width="0" hidden="1" customWidth="1"/>
    <col min="2" max="2" width="27.42578125" customWidth="1"/>
    <col min="3" max="3" width="14.42578125" customWidth="1"/>
    <col min="4" max="4" width="10" customWidth="1"/>
    <col min="5" max="5" width="11.5703125" customWidth="1"/>
    <col min="6" max="6" width="12.85546875" customWidth="1"/>
    <col min="7" max="7" width="12.140625" customWidth="1"/>
    <col min="8" max="8" width="12.7109375" customWidth="1"/>
    <col min="9" max="9" width="23.5703125" customWidth="1"/>
    <col min="10" max="10" width="12.28515625" customWidth="1"/>
    <col min="11" max="11" width="13.85546875" customWidth="1"/>
    <col min="12" max="13" width="15" style="4" bestFit="1" customWidth="1"/>
    <col min="14" max="14" width="17.28515625" customWidth="1"/>
    <col min="15" max="15" width="16" customWidth="1"/>
    <col min="16" max="16" width="16.140625" customWidth="1"/>
    <col min="17" max="17" width="14.5703125" customWidth="1"/>
    <col min="18" max="18" width="8" customWidth="1"/>
    <col min="19" max="19" width="7.42578125" customWidth="1"/>
    <col min="20" max="20" width="15.140625" customWidth="1"/>
    <col min="23" max="23" width="16" bestFit="1" customWidth="1"/>
    <col min="24" max="24" width="15.140625" customWidth="1"/>
  </cols>
  <sheetData>
    <row r="1" spans="2:14" ht="21" x14ac:dyDescent="0.35">
      <c r="B1" s="62" t="s">
        <v>67</v>
      </c>
      <c r="C1" s="62"/>
      <c r="D1" s="62"/>
      <c r="E1" s="62"/>
    </row>
    <row r="2" spans="2:14" ht="21" x14ac:dyDescent="0.35">
      <c r="B2" s="53" t="s">
        <v>46</v>
      </c>
    </row>
    <row r="3" spans="2:14" ht="21" x14ac:dyDescent="0.35">
      <c r="B3" s="53" t="s">
        <v>47</v>
      </c>
      <c r="C3" s="53"/>
      <c r="D3" s="53"/>
      <c r="E3" s="53"/>
    </row>
    <row r="4" spans="2:14" ht="21" x14ac:dyDescent="0.35">
      <c r="B4" s="53"/>
      <c r="C4" s="53"/>
      <c r="D4" s="53"/>
      <c r="E4" s="53"/>
    </row>
    <row r="5" spans="2:14" ht="64.5" customHeight="1" thickBot="1" x14ac:dyDescent="0.3">
      <c r="B5" s="45" t="s">
        <v>48</v>
      </c>
      <c r="D5" s="25" t="s">
        <v>62</v>
      </c>
      <c r="E5" s="25" t="s">
        <v>1</v>
      </c>
      <c r="F5" s="25" t="s">
        <v>2</v>
      </c>
      <c r="G5" s="25" t="s">
        <v>3</v>
      </c>
      <c r="H5" s="25" t="s">
        <v>4</v>
      </c>
      <c r="I5" s="25" t="s">
        <v>5</v>
      </c>
      <c r="J5" s="28" t="s">
        <v>13</v>
      </c>
      <c r="K5" s="28" t="s">
        <v>12</v>
      </c>
      <c r="L5" s="48"/>
      <c r="M5" s="48"/>
    </row>
    <row r="6" spans="2:14" x14ac:dyDescent="0.25">
      <c r="B6" s="4" t="s">
        <v>6</v>
      </c>
      <c r="C6" s="60">
        <v>3900</v>
      </c>
      <c r="D6" s="22">
        <v>9950000</v>
      </c>
      <c r="E6" s="23">
        <v>50000</v>
      </c>
      <c r="F6" s="23">
        <v>40000</v>
      </c>
      <c r="G6" s="52">
        <v>0</v>
      </c>
      <c r="H6" s="23">
        <v>10000</v>
      </c>
      <c r="I6" s="23">
        <v>200000</v>
      </c>
      <c r="J6" s="23">
        <v>58459</v>
      </c>
      <c r="K6" s="63">
        <f>SUM(D6:J6)</f>
        <v>10308459</v>
      </c>
      <c r="L6" s="2"/>
      <c r="M6" s="2"/>
      <c r="N6" s="3"/>
    </row>
    <row r="7" spans="2:14" x14ac:dyDescent="0.25">
      <c r="B7" t="s">
        <v>65</v>
      </c>
      <c r="C7" s="60">
        <v>3923</v>
      </c>
      <c r="D7" s="24">
        <v>959421</v>
      </c>
      <c r="E7" s="11">
        <v>29400</v>
      </c>
      <c r="F7" s="11">
        <v>1500</v>
      </c>
      <c r="G7" s="29">
        <v>0</v>
      </c>
      <c r="H7" s="11">
        <v>3000</v>
      </c>
      <c r="I7" s="11">
        <v>367054</v>
      </c>
      <c r="J7" s="11">
        <v>0</v>
      </c>
      <c r="K7" s="64">
        <f t="shared" ref="K7:K27" si="0">SUM(D7:J7)</f>
        <v>1360375</v>
      </c>
      <c r="L7" s="2"/>
      <c r="M7" s="2"/>
      <c r="N7" s="3"/>
    </row>
    <row r="8" spans="2:14" x14ac:dyDescent="0.25">
      <c r="B8" t="s">
        <v>14</v>
      </c>
      <c r="C8" s="26">
        <v>3901</v>
      </c>
      <c r="D8" s="24">
        <v>3687800</v>
      </c>
      <c r="E8" s="11">
        <v>80000</v>
      </c>
      <c r="F8" s="11">
        <v>3000</v>
      </c>
      <c r="G8" s="11">
        <v>0</v>
      </c>
      <c r="H8" s="11">
        <v>5000</v>
      </c>
      <c r="I8" s="11">
        <v>18000</v>
      </c>
      <c r="J8" s="11">
        <v>0</v>
      </c>
      <c r="K8" s="64">
        <f t="shared" si="0"/>
        <v>3793800</v>
      </c>
      <c r="L8" s="2"/>
      <c r="M8" s="2"/>
      <c r="N8" s="3"/>
    </row>
    <row r="9" spans="2:14" x14ac:dyDescent="0.25">
      <c r="B9" t="s">
        <v>15</v>
      </c>
      <c r="C9" s="26">
        <v>3903</v>
      </c>
      <c r="D9" s="24">
        <v>2975360</v>
      </c>
      <c r="E9" s="11">
        <v>100000</v>
      </c>
      <c r="F9" s="11">
        <v>8000</v>
      </c>
      <c r="G9" s="11">
        <v>0</v>
      </c>
      <c r="H9" s="11">
        <v>10000</v>
      </c>
      <c r="I9" s="11">
        <v>65000</v>
      </c>
      <c r="J9" s="11">
        <v>0</v>
      </c>
      <c r="K9" s="64">
        <f t="shared" si="0"/>
        <v>3158360</v>
      </c>
      <c r="L9" s="2"/>
      <c r="M9" s="2"/>
      <c r="N9" s="3"/>
    </row>
    <row r="10" spans="2:14" x14ac:dyDescent="0.25">
      <c r="B10" t="s">
        <v>16</v>
      </c>
      <c r="C10" s="26">
        <v>3904</v>
      </c>
      <c r="D10" s="24">
        <v>659000</v>
      </c>
      <c r="E10" s="11">
        <v>10000</v>
      </c>
      <c r="F10" s="11">
        <v>5000</v>
      </c>
      <c r="G10" s="11">
        <v>0</v>
      </c>
      <c r="H10" s="11">
        <v>3000</v>
      </c>
      <c r="I10" s="11">
        <v>10000</v>
      </c>
      <c r="J10" s="11">
        <v>0</v>
      </c>
      <c r="K10" s="64">
        <f t="shared" si="0"/>
        <v>687000</v>
      </c>
      <c r="L10" s="2"/>
      <c r="M10" s="2"/>
      <c r="N10" s="3"/>
    </row>
    <row r="11" spans="2:14" x14ac:dyDescent="0.25">
      <c r="B11" t="s">
        <v>17</v>
      </c>
      <c r="C11" s="26">
        <v>3905</v>
      </c>
      <c r="D11" s="24">
        <v>1117862</v>
      </c>
      <c r="E11" s="11">
        <v>70000</v>
      </c>
      <c r="F11" s="11">
        <v>15000</v>
      </c>
      <c r="G11" s="11">
        <v>0</v>
      </c>
      <c r="H11" s="11">
        <v>5000</v>
      </c>
      <c r="I11" s="11">
        <v>8200</v>
      </c>
      <c r="J11" s="11">
        <v>0</v>
      </c>
      <c r="K11" s="64">
        <f t="shared" si="0"/>
        <v>1216062</v>
      </c>
      <c r="L11" s="2"/>
      <c r="M11" s="2"/>
      <c r="N11" s="3"/>
    </row>
    <row r="12" spans="2:14" x14ac:dyDescent="0.25">
      <c r="B12" t="s">
        <v>18</v>
      </c>
      <c r="C12" s="26">
        <v>3906</v>
      </c>
      <c r="D12" s="24">
        <v>1612804</v>
      </c>
      <c r="E12" s="11">
        <v>200000</v>
      </c>
      <c r="F12" s="11">
        <v>20000</v>
      </c>
      <c r="G12" s="11">
        <v>0</v>
      </c>
      <c r="H12" s="11">
        <v>1000</v>
      </c>
      <c r="I12" s="11">
        <v>250000</v>
      </c>
      <c r="J12" s="11">
        <v>0</v>
      </c>
      <c r="K12" s="64">
        <f t="shared" si="0"/>
        <v>2083804</v>
      </c>
      <c r="L12" s="2"/>
      <c r="M12" s="2"/>
      <c r="N12" s="3"/>
    </row>
    <row r="13" spans="2:14" x14ac:dyDescent="0.25">
      <c r="B13" s="4" t="s">
        <v>19</v>
      </c>
      <c r="C13" s="26">
        <v>3907</v>
      </c>
      <c r="D13" s="24">
        <v>4510684</v>
      </c>
      <c r="E13" s="11">
        <v>310000</v>
      </c>
      <c r="F13" s="11">
        <v>30000</v>
      </c>
      <c r="G13" s="11">
        <v>0</v>
      </c>
      <c r="H13" s="11">
        <v>20000</v>
      </c>
      <c r="I13" s="11">
        <v>115500</v>
      </c>
      <c r="J13" s="11">
        <v>0</v>
      </c>
      <c r="K13" s="64">
        <f t="shared" si="0"/>
        <v>4986184</v>
      </c>
      <c r="L13" s="2"/>
      <c r="M13" s="2"/>
      <c r="N13" s="3"/>
    </row>
    <row r="14" spans="2:14" x14ac:dyDescent="0.25">
      <c r="B14" t="s">
        <v>20</v>
      </c>
      <c r="C14" s="26">
        <v>3908</v>
      </c>
      <c r="D14" s="24">
        <v>2679044</v>
      </c>
      <c r="E14" s="11">
        <v>40000</v>
      </c>
      <c r="F14" s="11">
        <v>8000</v>
      </c>
      <c r="G14" s="11">
        <v>0</v>
      </c>
      <c r="H14" s="11">
        <v>0</v>
      </c>
      <c r="I14" s="11">
        <v>250000</v>
      </c>
      <c r="J14" s="11">
        <v>0</v>
      </c>
      <c r="K14" s="64">
        <f t="shared" si="0"/>
        <v>2977044</v>
      </c>
      <c r="L14" s="2"/>
      <c r="M14" s="2"/>
      <c r="N14" s="3"/>
    </row>
    <row r="15" spans="2:14" x14ac:dyDescent="0.25">
      <c r="B15" s="1" t="s">
        <v>49</v>
      </c>
      <c r="C15" s="60" t="s">
        <v>51</v>
      </c>
      <c r="D15" s="24">
        <v>3412075</v>
      </c>
      <c r="E15" s="11">
        <v>1110000</v>
      </c>
      <c r="F15" s="11">
        <v>10000</v>
      </c>
      <c r="G15" s="11">
        <v>0</v>
      </c>
      <c r="H15" s="11">
        <v>1575000</v>
      </c>
      <c r="I15" s="11">
        <v>1725000</v>
      </c>
      <c r="J15" s="11">
        <v>235969</v>
      </c>
      <c r="K15" s="64">
        <f t="shared" si="0"/>
        <v>8068044</v>
      </c>
      <c r="L15" s="2"/>
      <c r="M15" s="2"/>
      <c r="N15" s="3"/>
    </row>
    <row r="16" spans="2:14" x14ac:dyDescent="0.25">
      <c r="B16" s="1" t="s">
        <v>50</v>
      </c>
      <c r="C16" s="60" t="s">
        <v>52</v>
      </c>
      <c r="D16" s="24">
        <v>7066746</v>
      </c>
      <c r="E16" s="11">
        <v>1267000</v>
      </c>
      <c r="F16" s="11">
        <v>5000</v>
      </c>
      <c r="G16" s="11">
        <v>0</v>
      </c>
      <c r="H16" s="11">
        <v>200000</v>
      </c>
      <c r="I16" s="11">
        <v>685000</v>
      </c>
      <c r="J16" s="11">
        <v>0</v>
      </c>
      <c r="K16" s="64">
        <f t="shared" si="0"/>
        <v>9223746</v>
      </c>
      <c r="L16" s="2"/>
      <c r="M16" s="2"/>
      <c r="N16" s="3"/>
    </row>
    <row r="17" spans="2:20" x14ac:dyDescent="0.25">
      <c r="B17" s="1" t="s">
        <v>31</v>
      </c>
      <c r="C17" s="26">
        <v>3921</v>
      </c>
      <c r="D17" s="24">
        <v>0</v>
      </c>
      <c r="E17" s="11">
        <v>0</v>
      </c>
      <c r="F17" s="11">
        <v>0</v>
      </c>
      <c r="G17" s="29">
        <v>3800000</v>
      </c>
      <c r="H17" s="11">
        <v>0</v>
      </c>
      <c r="I17" s="11">
        <v>0</v>
      </c>
      <c r="J17" s="11">
        <v>0</v>
      </c>
      <c r="K17" s="64">
        <f t="shared" si="0"/>
        <v>3800000</v>
      </c>
      <c r="L17" s="2"/>
      <c r="M17" s="2"/>
      <c r="N17" s="3"/>
    </row>
    <row r="18" spans="2:20" x14ac:dyDescent="0.25">
      <c r="B18" s="1" t="s">
        <v>34</v>
      </c>
      <c r="C18" s="26">
        <v>3940</v>
      </c>
      <c r="D18" s="24">
        <v>0</v>
      </c>
      <c r="E18" s="11">
        <v>0</v>
      </c>
      <c r="F18" s="11">
        <v>0</v>
      </c>
      <c r="G18" s="11">
        <v>1150000</v>
      </c>
      <c r="H18" s="11">
        <v>0</v>
      </c>
      <c r="I18" s="11">
        <v>0</v>
      </c>
      <c r="J18" s="11">
        <v>0</v>
      </c>
      <c r="K18" s="64">
        <f t="shared" si="0"/>
        <v>1150000</v>
      </c>
      <c r="L18" s="2"/>
      <c r="M18" s="2"/>
      <c r="N18" s="3"/>
    </row>
    <row r="19" spans="2:20" x14ac:dyDescent="0.25">
      <c r="B19" s="1" t="s">
        <v>53</v>
      </c>
      <c r="C19" s="26">
        <v>3912</v>
      </c>
      <c r="D19" s="24">
        <v>3810000</v>
      </c>
      <c r="E19" s="11">
        <v>811000</v>
      </c>
      <c r="F19" s="11">
        <v>2000</v>
      </c>
      <c r="G19" s="11">
        <v>0</v>
      </c>
      <c r="H19" s="11">
        <v>1200000</v>
      </c>
      <c r="I19" s="11">
        <v>485000</v>
      </c>
      <c r="J19" s="11">
        <v>219302</v>
      </c>
      <c r="K19" s="64">
        <f t="shared" si="0"/>
        <v>6527302</v>
      </c>
      <c r="L19" s="2"/>
      <c r="M19" s="2"/>
      <c r="N19" s="3"/>
    </row>
    <row r="20" spans="2:20" x14ac:dyDescent="0.25">
      <c r="B20" s="1" t="s">
        <v>54</v>
      </c>
      <c r="C20" s="26">
        <v>3919</v>
      </c>
      <c r="D20" s="24">
        <v>3327000</v>
      </c>
      <c r="E20" s="11">
        <v>776000</v>
      </c>
      <c r="F20" s="11">
        <v>2000</v>
      </c>
      <c r="G20" s="11">
        <v>0</v>
      </c>
      <c r="H20" s="11">
        <v>30000</v>
      </c>
      <c r="I20" s="11">
        <v>886000</v>
      </c>
      <c r="J20" s="11">
        <v>0</v>
      </c>
      <c r="K20" s="64">
        <f t="shared" si="0"/>
        <v>5021000</v>
      </c>
      <c r="L20" s="2"/>
      <c r="M20" s="2"/>
      <c r="N20" s="3"/>
    </row>
    <row r="21" spans="2:20" x14ac:dyDescent="0.25">
      <c r="B21" s="1" t="s">
        <v>32</v>
      </c>
      <c r="C21" s="26">
        <v>3922</v>
      </c>
      <c r="D21" s="24">
        <v>0</v>
      </c>
      <c r="E21" s="11">
        <v>0</v>
      </c>
      <c r="F21" s="11">
        <v>0</v>
      </c>
      <c r="G21" s="29">
        <v>2800000</v>
      </c>
      <c r="H21" s="11">
        <v>0</v>
      </c>
      <c r="I21" s="11">
        <v>0</v>
      </c>
      <c r="J21" s="11">
        <v>0</v>
      </c>
      <c r="K21" s="64">
        <f t="shared" si="0"/>
        <v>2800000</v>
      </c>
      <c r="L21" s="2"/>
      <c r="M21" s="2"/>
      <c r="N21" s="3"/>
    </row>
    <row r="22" spans="2:20" x14ac:dyDescent="0.25">
      <c r="B22" s="4" t="s">
        <v>22</v>
      </c>
      <c r="C22" s="26">
        <v>3915</v>
      </c>
      <c r="D22" s="24">
        <v>672689</v>
      </c>
      <c r="E22" s="11">
        <v>22500</v>
      </c>
      <c r="F22" s="11">
        <v>6000</v>
      </c>
      <c r="G22" s="11">
        <v>63668</v>
      </c>
      <c r="H22" s="11">
        <v>34000</v>
      </c>
      <c r="I22" s="11">
        <v>21206</v>
      </c>
      <c r="J22" s="11">
        <v>0</v>
      </c>
      <c r="K22" s="64">
        <f t="shared" si="0"/>
        <v>820063</v>
      </c>
      <c r="L22" s="2"/>
      <c r="M22" s="2"/>
      <c r="N22" s="3"/>
    </row>
    <row r="23" spans="2:20" x14ac:dyDescent="0.25">
      <c r="B23" t="s">
        <v>23</v>
      </c>
      <c r="C23" s="26">
        <v>3917</v>
      </c>
      <c r="D23" s="24">
        <v>20000</v>
      </c>
      <c r="E23" s="11">
        <v>85000</v>
      </c>
      <c r="F23" s="11">
        <v>0</v>
      </c>
      <c r="G23" s="11">
        <v>140000</v>
      </c>
      <c r="H23" s="11">
        <v>80000</v>
      </c>
      <c r="I23" s="11">
        <v>5000</v>
      </c>
      <c r="J23" s="11">
        <v>0</v>
      </c>
      <c r="K23" s="64">
        <f t="shared" si="0"/>
        <v>330000</v>
      </c>
      <c r="L23" s="2"/>
      <c r="M23" s="2"/>
      <c r="N23" s="3"/>
    </row>
    <row r="24" spans="2:20" x14ac:dyDescent="0.25">
      <c r="B24" t="s">
        <v>24</v>
      </c>
      <c r="C24" s="26">
        <v>3918</v>
      </c>
      <c r="D24" s="24">
        <v>1060000</v>
      </c>
      <c r="E24" s="11">
        <v>110000</v>
      </c>
      <c r="F24" s="11">
        <v>4000</v>
      </c>
      <c r="G24" s="11">
        <v>0</v>
      </c>
      <c r="H24" s="11">
        <v>40000</v>
      </c>
      <c r="I24" s="11">
        <v>133500</v>
      </c>
      <c r="J24" s="11">
        <v>30222</v>
      </c>
      <c r="K24" s="64">
        <f t="shared" si="0"/>
        <v>1377722</v>
      </c>
      <c r="L24" s="2"/>
      <c r="M24" s="2"/>
      <c r="N24" s="3"/>
    </row>
    <row r="25" spans="2:20" x14ac:dyDescent="0.25">
      <c r="B25" t="s">
        <v>35</v>
      </c>
      <c r="C25" s="26">
        <v>3740</v>
      </c>
      <c r="D25" s="24">
        <v>3802470</v>
      </c>
      <c r="E25" s="11">
        <v>286200</v>
      </c>
      <c r="F25" s="11">
        <v>60000</v>
      </c>
      <c r="G25" s="11">
        <v>0</v>
      </c>
      <c r="H25" s="11">
        <v>5000</v>
      </c>
      <c r="I25" s="11">
        <v>227076</v>
      </c>
      <c r="J25" s="11">
        <v>38359</v>
      </c>
      <c r="K25" s="64">
        <f t="shared" si="0"/>
        <v>4419105</v>
      </c>
      <c r="L25" s="2"/>
      <c r="M25" s="2"/>
      <c r="N25" s="3"/>
    </row>
    <row r="26" spans="2:20" x14ac:dyDescent="0.25">
      <c r="B26" t="s">
        <v>25</v>
      </c>
      <c r="C26" s="26">
        <v>3960</v>
      </c>
      <c r="D26" s="24">
        <v>1430000</v>
      </c>
      <c r="E26" s="11">
        <v>55000</v>
      </c>
      <c r="F26" s="11">
        <v>30000</v>
      </c>
      <c r="G26" s="11">
        <v>0</v>
      </c>
      <c r="H26" s="11">
        <v>0</v>
      </c>
      <c r="I26" s="11">
        <v>40000</v>
      </c>
      <c r="J26" s="11">
        <v>0</v>
      </c>
      <c r="K26" s="64">
        <f t="shared" si="0"/>
        <v>1555000</v>
      </c>
      <c r="L26" s="2"/>
      <c r="M26" s="2"/>
      <c r="N26" s="3"/>
    </row>
    <row r="27" spans="2:20" ht="15.75" thickBot="1" x14ac:dyDescent="0.3">
      <c r="B27" t="s">
        <v>26</v>
      </c>
      <c r="C27" s="26">
        <v>3210</v>
      </c>
      <c r="D27" s="38">
        <v>3061983</v>
      </c>
      <c r="E27" s="39">
        <v>80000</v>
      </c>
      <c r="F27" s="39">
        <v>40000</v>
      </c>
      <c r="G27" s="39">
        <v>0</v>
      </c>
      <c r="H27" s="39">
        <v>10000</v>
      </c>
      <c r="I27" s="39">
        <v>10000</v>
      </c>
      <c r="J27" s="39">
        <v>0</v>
      </c>
      <c r="K27" s="65">
        <f t="shared" si="0"/>
        <v>3201983</v>
      </c>
      <c r="L27" s="2"/>
      <c r="M27" s="2"/>
      <c r="N27" s="3"/>
    </row>
    <row r="28" spans="2:20" x14ac:dyDescent="0.25">
      <c r="C28" s="26"/>
      <c r="D28" s="11"/>
      <c r="E28" s="11"/>
      <c r="F28" s="11"/>
      <c r="G28" s="11"/>
      <c r="H28" s="11"/>
      <c r="I28" s="11"/>
      <c r="J28" s="11"/>
      <c r="K28" s="29"/>
      <c r="L28" s="2"/>
      <c r="M28" s="2"/>
      <c r="N28" s="3"/>
    </row>
    <row r="29" spans="2:20" x14ac:dyDescent="0.25">
      <c r="C29" s="26"/>
      <c r="D29" s="27">
        <f t="shared" ref="D29:J29" si="1">SUM(D6:D27)</f>
        <v>55814938</v>
      </c>
      <c r="E29" s="27">
        <f t="shared" si="1"/>
        <v>5492100</v>
      </c>
      <c r="F29" s="27">
        <f t="shared" si="1"/>
        <v>289500</v>
      </c>
      <c r="G29" s="27">
        <f t="shared" si="1"/>
        <v>7953668</v>
      </c>
      <c r="H29" s="27">
        <f t="shared" si="1"/>
        <v>3231000</v>
      </c>
      <c r="I29" s="27">
        <f t="shared" si="1"/>
        <v>5501536</v>
      </c>
      <c r="J29" s="27">
        <f t="shared" si="1"/>
        <v>582311</v>
      </c>
      <c r="K29" s="27">
        <f>SUM(D29:J29)</f>
        <v>78865053</v>
      </c>
      <c r="L29" s="7"/>
      <c r="M29" s="7"/>
    </row>
    <row r="30" spans="2:20" x14ac:dyDescent="0.25">
      <c r="D30" s="61"/>
      <c r="E30" s="5"/>
      <c r="F30" s="6"/>
      <c r="G30" s="5"/>
      <c r="H30" s="6"/>
      <c r="I30" s="5"/>
      <c r="J30" s="6"/>
      <c r="K30" s="5"/>
      <c r="L30" s="31"/>
      <c r="M30" s="31"/>
      <c r="N30" s="6"/>
      <c r="O30" s="5"/>
      <c r="P30" s="7"/>
      <c r="Q30" s="7"/>
      <c r="R30" s="7"/>
      <c r="S30" s="7"/>
      <c r="T30" s="7"/>
    </row>
    <row r="31" spans="2:20" ht="15.75" thickBot="1" x14ac:dyDescent="0.3">
      <c r="D31" s="6"/>
      <c r="E31" s="5"/>
      <c r="F31" s="6"/>
      <c r="G31" s="5"/>
      <c r="H31" s="6"/>
      <c r="I31" s="5"/>
      <c r="J31" s="6"/>
      <c r="K31" s="5"/>
      <c r="L31" s="31"/>
      <c r="M31" s="31"/>
      <c r="N31" s="6"/>
      <c r="O31" s="5"/>
      <c r="P31" s="7"/>
      <c r="Q31" s="7"/>
      <c r="R31" s="7"/>
      <c r="S31" s="7"/>
      <c r="T31" s="7"/>
    </row>
    <row r="32" spans="2:20" ht="15.75" thickBot="1" x14ac:dyDescent="0.3">
      <c r="B32" s="8" t="s">
        <v>55</v>
      </c>
      <c r="C32" s="9"/>
      <c r="D32" s="10"/>
      <c r="F32" s="12" t="s">
        <v>56</v>
      </c>
      <c r="I32" s="13" t="s">
        <v>57</v>
      </c>
      <c r="K32" t="s">
        <v>66</v>
      </c>
      <c r="P32" s="3"/>
      <c r="Q32" s="3"/>
    </row>
    <row r="33" spans="2:17" x14ac:dyDescent="0.25">
      <c r="B33" s="14" t="s">
        <v>7</v>
      </c>
      <c r="C33" s="33"/>
      <c r="D33" s="35">
        <v>800000</v>
      </c>
      <c r="F33" s="32" t="s">
        <v>27</v>
      </c>
      <c r="G33" s="51">
        <v>78865053</v>
      </c>
      <c r="I33" s="32" t="s">
        <v>60</v>
      </c>
      <c r="J33" s="42">
        <v>61300000</v>
      </c>
      <c r="K33" s="29">
        <v>61300000</v>
      </c>
      <c r="O33" s="15"/>
      <c r="P33" s="3"/>
    </row>
    <row r="34" spans="2:17" x14ac:dyDescent="0.25">
      <c r="B34" s="16" t="s">
        <v>63</v>
      </c>
      <c r="C34" s="18"/>
      <c r="D34" s="35">
        <v>100000</v>
      </c>
      <c r="E34" s="3"/>
      <c r="F34" s="17" t="s">
        <v>41</v>
      </c>
      <c r="G34" s="44">
        <v>3000000</v>
      </c>
      <c r="I34" s="46" t="s">
        <v>61</v>
      </c>
      <c r="J34" s="44">
        <v>17313000</v>
      </c>
      <c r="K34" s="50">
        <f>J34+11084000</f>
        <v>28397000</v>
      </c>
      <c r="P34" s="18"/>
      <c r="Q34" s="3"/>
    </row>
    <row r="35" spans="2:17" ht="15.75" thickBot="1" x14ac:dyDescent="0.3">
      <c r="B35" s="16" t="s">
        <v>9</v>
      </c>
      <c r="C35" s="26"/>
      <c r="D35" s="35">
        <v>2100000</v>
      </c>
      <c r="F35" s="17" t="s">
        <v>30</v>
      </c>
      <c r="G35" s="57">
        <v>6747947</v>
      </c>
      <c r="H35" t="s">
        <v>43</v>
      </c>
      <c r="I35" s="17" t="s">
        <v>59</v>
      </c>
      <c r="J35" s="44">
        <v>10000000</v>
      </c>
      <c r="K35" s="50">
        <v>10000000</v>
      </c>
      <c r="P35" s="3"/>
    </row>
    <row r="36" spans="2:17" ht="15.75" thickBot="1" x14ac:dyDescent="0.3">
      <c r="B36" s="19" t="s">
        <v>10</v>
      </c>
      <c r="C36" s="20"/>
      <c r="D36" s="36">
        <f>SUM(D33:D35)</f>
        <v>3000000</v>
      </c>
      <c r="F36" s="21" t="s">
        <v>11</v>
      </c>
      <c r="G36" s="43">
        <f>G33+G34+G35</f>
        <v>88613000</v>
      </c>
      <c r="I36" s="21" t="s">
        <v>11</v>
      </c>
      <c r="J36" s="43">
        <f>J33+J34+J35</f>
        <v>88613000</v>
      </c>
      <c r="K36" s="50">
        <f>K33+K34+K35</f>
        <v>99697000</v>
      </c>
      <c r="P36" s="3"/>
    </row>
    <row r="37" spans="2:17" ht="101.25" customHeight="1" x14ac:dyDescent="0.25">
      <c r="E37" s="56" t="s">
        <v>43</v>
      </c>
      <c r="F37" s="734" t="s">
        <v>58</v>
      </c>
      <c r="G37" s="734"/>
      <c r="H37" s="58"/>
      <c r="I37" s="734"/>
      <c r="J37" s="734"/>
      <c r="K37" s="734"/>
      <c r="P37" s="3"/>
    </row>
    <row r="38" spans="2:17" ht="117" customHeight="1" x14ac:dyDescent="0.25">
      <c r="F38" s="735" t="s">
        <v>64</v>
      </c>
      <c r="G38" s="735"/>
      <c r="J38" s="50"/>
      <c r="P38" s="3"/>
    </row>
    <row r="39" spans="2:17" x14ac:dyDescent="0.25">
      <c r="G39" s="59"/>
      <c r="J39" s="50"/>
    </row>
  </sheetData>
  <mergeCells count="3">
    <mergeCell ref="F37:G37"/>
    <mergeCell ref="I37:K37"/>
    <mergeCell ref="F38:G38"/>
  </mergeCells>
  <pageMargins left="0.7" right="0.7" top="0.75" bottom="0.75" header="0.3" footer="0.3"/>
  <pageSetup paperSize="9" scale="51" orientation="landscape" r:id="rId1"/>
  <ignoredErrors>
    <ignoredError sqref="K6:K14 K17:K27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workbookViewId="0">
      <selection activeCell="A2" sqref="A2"/>
    </sheetView>
  </sheetViews>
  <sheetFormatPr defaultRowHeight="15" x14ac:dyDescent="0.25"/>
  <cols>
    <col min="1" max="1" width="37.7109375" bestFit="1" customWidth="1"/>
    <col min="2" max="2" width="19.42578125" customWidth="1"/>
    <col min="3" max="3" width="24" customWidth="1"/>
    <col min="4" max="4" width="18.42578125" customWidth="1"/>
    <col min="6" max="6" width="11.5703125" customWidth="1"/>
  </cols>
  <sheetData>
    <row r="1" spans="1:6" ht="24" thickBot="1" x14ac:dyDescent="0.4">
      <c r="A1" s="83" t="s">
        <v>150</v>
      </c>
      <c r="B1" s="84"/>
      <c r="C1" s="84"/>
    </row>
    <row r="2" spans="1:6" ht="19.5" thickBot="1" x14ac:dyDescent="0.35">
      <c r="A2" s="85" t="s">
        <v>129</v>
      </c>
      <c r="B2" s="86" t="s">
        <v>79</v>
      </c>
      <c r="C2" s="86" t="s">
        <v>130</v>
      </c>
      <c r="D2" s="87" t="s">
        <v>131</v>
      </c>
    </row>
    <row r="3" spans="1:6" ht="15.75" thickBot="1" x14ac:dyDescent="0.3">
      <c r="A3" s="88" t="s">
        <v>80</v>
      </c>
      <c r="B3" s="240"/>
      <c r="C3" s="89"/>
      <c r="D3" s="90"/>
    </row>
    <row r="4" spans="1:6" x14ac:dyDescent="0.25">
      <c r="A4" s="91" t="s">
        <v>82</v>
      </c>
      <c r="B4" s="92">
        <v>2039</v>
      </c>
      <c r="C4" s="92">
        <v>2025</v>
      </c>
      <c r="D4" s="93">
        <v>2178</v>
      </c>
    </row>
    <row r="5" spans="1:6" x14ac:dyDescent="0.25">
      <c r="A5" s="94" t="s">
        <v>83</v>
      </c>
      <c r="B5" s="96">
        <v>180</v>
      </c>
      <c r="C5" s="96">
        <v>148</v>
      </c>
      <c r="D5" s="97">
        <v>200</v>
      </c>
      <c r="E5" s="512"/>
    </row>
    <row r="6" spans="1:6" x14ac:dyDescent="0.25">
      <c r="A6" s="94" t="s">
        <v>84</v>
      </c>
      <c r="B6" s="96">
        <v>808</v>
      </c>
      <c r="C6" s="96">
        <v>791</v>
      </c>
      <c r="D6" s="97">
        <v>866</v>
      </c>
      <c r="F6" s="50"/>
    </row>
    <row r="7" spans="1:6" x14ac:dyDescent="0.25">
      <c r="A7" s="94" t="s">
        <v>85</v>
      </c>
      <c r="B7" s="95"/>
      <c r="C7" s="96"/>
      <c r="D7" s="97"/>
    </row>
    <row r="8" spans="1:6" x14ac:dyDescent="0.25">
      <c r="A8" s="94" t="s">
        <v>104</v>
      </c>
      <c r="B8" s="95"/>
      <c r="C8" s="96"/>
      <c r="D8" s="97"/>
    </row>
    <row r="9" spans="1:6" x14ac:dyDescent="0.25">
      <c r="A9" s="94" t="s">
        <v>87</v>
      </c>
      <c r="B9" s="96">
        <v>150</v>
      </c>
      <c r="C9" s="96">
        <v>97</v>
      </c>
      <c r="D9" s="97">
        <v>150</v>
      </c>
    </row>
    <row r="10" spans="1:6" x14ac:dyDescent="0.25">
      <c r="A10" s="94" t="s">
        <v>88</v>
      </c>
      <c r="B10" s="96">
        <v>82</v>
      </c>
      <c r="C10" s="96">
        <v>67</v>
      </c>
      <c r="D10" s="97">
        <v>82</v>
      </c>
    </row>
    <row r="11" spans="1:6" x14ac:dyDescent="0.25">
      <c r="A11" s="94" t="s">
        <v>89</v>
      </c>
      <c r="B11" s="95"/>
      <c r="C11" s="96"/>
      <c r="D11" s="97"/>
    </row>
    <row r="12" spans="1:6" ht="15.75" thickBot="1" x14ac:dyDescent="0.3">
      <c r="A12" s="98"/>
      <c r="B12" s="99"/>
      <c r="C12" s="100"/>
      <c r="D12" s="203"/>
    </row>
    <row r="13" spans="1:6" ht="15.75" thickBot="1" x14ac:dyDescent="0.3">
      <c r="A13" s="102" t="s">
        <v>90</v>
      </c>
      <c r="B13" s="103">
        <f>SUM(B4:B12)</f>
        <v>3259</v>
      </c>
      <c r="C13" s="103">
        <f>SUM(C4:C12)</f>
        <v>3128</v>
      </c>
      <c r="D13" s="103">
        <f>SUM(D4:D12)</f>
        <v>3476</v>
      </c>
    </row>
    <row r="14" spans="1:6" ht="15.75" thickBot="1" x14ac:dyDescent="0.3">
      <c r="A14" s="104"/>
      <c r="B14" s="105"/>
      <c r="C14" s="118"/>
      <c r="D14" s="164"/>
    </row>
    <row r="15" spans="1:6" ht="15.75" thickBot="1" x14ac:dyDescent="0.3">
      <c r="A15" s="106" t="s">
        <v>1</v>
      </c>
      <c r="B15" s="107"/>
      <c r="C15" s="107"/>
      <c r="D15" s="171"/>
    </row>
    <row r="16" spans="1:6" x14ac:dyDescent="0.25">
      <c r="A16" s="108" t="s">
        <v>91</v>
      </c>
      <c r="B16" s="109">
        <v>10</v>
      </c>
      <c r="C16" s="109">
        <v>5</v>
      </c>
      <c r="D16" s="110">
        <v>5</v>
      </c>
    </row>
    <row r="17" spans="1:6" x14ac:dyDescent="0.25">
      <c r="A17" s="111" t="s">
        <v>92</v>
      </c>
      <c r="B17" s="112">
        <v>10</v>
      </c>
      <c r="C17" s="112"/>
      <c r="D17" s="113">
        <v>5</v>
      </c>
    </row>
    <row r="18" spans="1:6" x14ac:dyDescent="0.25">
      <c r="A18" s="111" t="s">
        <v>93</v>
      </c>
      <c r="B18" s="112">
        <v>60</v>
      </c>
      <c r="C18" s="112">
        <v>33</v>
      </c>
      <c r="D18" s="113">
        <v>60</v>
      </c>
    </row>
    <row r="19" spans="1:6" x14ac:dyDescent="0.25">
      <c r="A19" s="114" t="s">
        <v>94</v>
      </c>
      <c r="B19" s="115">
        <v>0</v>
      </c>
      <c r="C19" s="115">
        <v>4</v>
      </c>
      <c r="D19" s="152">
        <f>[4]List2!O46</f>
        <v>0</v>
      </c>
      <c r="F19" s="50"/>
    </row>
    <row r="20" spans="1:6" ht="15.75" thickBot="1" x14ac:dyDescent="0.3">
      <c r="A20" s="114"/>
      <c r="B20" s="115"/>
      <c r="C20" s="115"/>
      <c r="D20" s="152"/>
    </row>
    <row r="21" spans="1:6" ht="15.75" thickBot="1" x14ac:dyDescent="0.3">
      <c r="A21" s="116" t="s">
        <v>90</v>
      </c>
      <c r="B21" s="117">
        <f>SUM(B16:B20)</f>
        <v>80</v>
      </c>
      <c r="C21" s="117">
        <f>SUM(C16:C20)</f>
        <v>42</v>
      </c>
      <c r="D21" s="157">
        <f>SUM(D16:D20)</f>
        <v>70</v>
      </c>
    </row>
    <row r="22" spans="1:6" ht="15.75" thickBot="1" x14ac:dyDescent="0.3">
      <c r="A22" s="104"/>
      <c r="B22" s="118"/>
      <c r="C22" s="118"/>
      <c r="D22" s="34"/>
    </row>
    <row r="23" spans="1:6" ht="15.75" thickBot="1" x14ac:dyDescent="0.3">
      <c r="A23" s="119" t="s">
        <v>2</v>
      </c>
      <c r="B23" s="120"/>
      <c r="C23" s="120"/>
      <c r="D23" s="172"/>
    </row>
    <row r="24" spans="1:6" ht="15.75" thickBot="1" x14ac:dyDescent="0.3">
      <c r="A24" s="121" t="s">
        <v>95</v>
      </c>
      <c r="B24" s="122"/>
      <c r="C24" s="122"/>
      <c r="D24" s="123"/>
    </row>
    <row r="25" spans="1:6" ht="15.75" thickBot="1" x14ac:dyDescent="0.3">
      <c r="A25" s="124" t="s">
        <v>90</v>
      </c>
      <c r="B25" s="125">
        <v>60</v>
      </c>
      <c r="C25" s="125">
        <v>48</v>
      </c>
      <c r="D25" s="153">
        <v>60</v>
      </c>
    </row>
    <row r="26" spans="1:6" x14ac:dyDescent="0.25">
      <c r="A26" s="104"/>
      <c r="B26" s="118"/>
      <c r="C26" s="118"/>
      <c r="D26" s="34"/>
    </row>
    <row r="27" spans="1:6" ht="15.75" thickBot="1" x14ac:dyDescent="0.3">
      <c r="A27" s="104"/>
      <c r="B27" s="118"/>
      <c r="C27" s="118"/>
      <c r="D27" s="34"/>
    </row>
    <row r="28" spans="1:6" ht="15.75" thickBot="1" x14ac:dyDescent="0.3">
      <c r="A28" s="126" t="s">
        <v>96</v>
      </c>
      <c r="B28" s="127"/>
      <c r="C28" s="127"/>
      <c r="D28" s="173"/>
    </row>
    <row r="29" spans="1:6" ht="15.75" thickBot="1" x14ac:dyDescent="0.3">
      <c r="A29" s="128" t="s">
        <v>97</v>
      </c>
      <c r="B29" s="129"/>
      <c r="C29" s="129"/>
      <c r="D29" s="130"/>
    </row>
    <row r="30" spans="1:6" ht="15.75" thickBot="1" x14ac:dyDescent="0.3">
      <c r="A30" s="131" t="s">
        <v>90</v>
      </c>
      <c r="B30" s="132">
        <v>10</v>
      </c>
      <c r="C30" s="132">
        <v>29</v>
      </c>
      <c r="D30" s="154">
        <v>10</v>
      </c>
    </row>
    <row r="31" spans="1:6" ht="15.75" thickBot="1" x14ac:dyDescent="0.3">
      <c r="A31" s="104"/>
      <c r="B31" s="118"/>
      <c r="C31" s="118"/>
      <c r="D31" s="34"/>
    </row>
    <row r="32" spans="1:6" ht="15.75" thickBot="1" x14ac:dyDescent="0.3">
      <c r="A32" s="158" t="s">
        <v>3</v>
      </c>
      <c r="B32" s="241">
        <v>0</v>
      </c>
      <c r="C32" s="159"/>
      <c r="D32" s="174">
        <v>0</v>
      </c>
    </row>
    <row r="33" spans="1:6" ht="15.75" thickBot="1" x14ac:dyDescent="0.3">
      <c r="A33" s="160" t="s">
        <v>90</v>
      </c>
      <c r="B33" s="161">
        <v>0</v>
      </c>
      <c r="C33" s="161"/>
      <c r="D33" s="175">
        <v>0</v>
      </c>
    </row>
    <row r="34" spans="1:6" ht="15.75" thickBot="1" x14ac:dyDescent="0.3">
      <c r="A34" s="104"/>
      <c r="B34" s="118"/>
      <c r="C34" s="118"/>
      <c r="D34" s="34"/>
    </row>
    <row r="35" spans="1:6" ht="15.75" thickBot="1" x14ac:dyDescent="0.3">
      <c r="A35" s="138" t="s">
        <v>5</v>
      </c>
      <c r="B35" s="139"/>
      <c r="C35" s="139"/>
      <c r="D35" s="176"/>
    </row>
    <row r="36" spans="1:6" x14ac:dyDescent="0.25">
      <c r="A36" s="140" t="s">
        <v>98</v>
      </c>
      <c r="B36" s="141"/>
      <c r="C36" s="141"/>
      <c r="D36" s="142"/>
    </row>
    <row r="37" spans="1:6" x14ac:dyDescent="0.25">
      <c r="A37" s="143" t="s">
        <v>99</v>
      </c>
      <c r="B37" s="144">
        <v>0</v>
      </c>
      <c r="C37" s="144"/>
      <c r="D37" s="145">
        <f>[4]List2!O59</f>
        <v>0</v>
      </c>
    </row>
    <row r="38" spans="1:6" x14ac:dyDescent="0.25">
      <c r="A38" s="143" t="s">
        <v>100</v>
      </c>
      <c r="B38" s="144"/>
      <c r="C38" s="144"/>
      <c r="D38" s="145"/>
    </row>
    <row r="39" spans="1:6" x14ac:dyDescent="0.25">
      <c r="A39" s="143" t="s">
        <v>101</v>
      </c>
      <c r="B39" s="144"/>
      <c r="C39" s="144"/>
      <c r="D39" s="145"/>
    </row>
    <row r="40" spans="1:6" x14ac:dyDescent="0.25">
      <c r="A40" s="143" t="s">
        <v>102</v>
      </c>
      <c r="B40" s="144">
        <v>0</v>
      </c>
      <c r="C40" s="144"/>
      <c r="D40" s="145">
        <f>[4]List2!O62</f>
        <v>0</v>
      </c>
    </row>
    <row r="41" spans="1:6" ht="15.75" thickBot="1" x14ac:dyDescent="0.3">
      <c r="A41" s="155" t="s">
        <v>105</v>
      </c>
      <c r="B41" s="156"/>
      <c r="C41" s="156"/>
      <c r="D41" s="177"/>
      <c r="F41" s="50"/>
    </row>
    <row r="42" spans="1:6" ht="15.75" thickBot="1" x14ac:dyDescent="0.3">
      <c r="A42" s="162" t="s">
        <v>90</v>
      </c>
      <c r="B42" s="163">
        <v>10</v>
      </c>
      <c r="C42" s="163">
        <v>1</v>
      </c>
      <c r="D42" s="242">
        <v>10</v>
      </c>
    </row>
    <row r="43" spans="1:6" ht="15.75" thickBot="1" x14ac:dyDescent="0.3">
      <c r="A43" s="14"/>
      <c r="B43" s="146"/>
      <c r="C43" s="178"/>
      <c r="D43" s="179"/>
    </row>
    <row r="44" spans="1:6" ht="19.5" thickBot="1" x14ac:dyDescent="0.35">
      <c r="A44" s="147" t="s">
        <v>10</v>
      </c>
      <c r="B44" s="148">
        <f>B13+B21+B25+B30+B42</f>
        <v>3419</v>
      </c>
      <c r="C44" s="148">
        <f>C13+C21+C25+C30+C33+C42</f>
        <v>3248</v>
      </c>
      <c r="D44" s="149">
        <f>D42+D33+D30+D25+D21+D13</f>
        <v>3626</v>
      </c>
    </row>
    <row r="45" spans="1:6" x14ac:dyDescent="0.25">
      <c r="A45" s="18"/>
      <c r="B45" s="18"/>
      <c r="C45" s="18"/>
      <c r="D45" s="18"/>
    </row>
    <row r="46" spans="1:6" x14ac:dyDescent="0.25">
      <c r="A46" s="349" t="s">
        <v>127</v>
      </c>
      <c r="B46" s="350"/>
      <c r="C46" s="350"/>
      <c r="D46" s="350"/>
      <c r="E46" s="350"/>
    </row>
    <row r="47" spans="1:6" x14ac:dyDescent="0.25">
      <c r="A47" s="349" t="s">
        <v>128</v>
      </c>
      <c r="B47" s="350"/>
      <c r="C47" s="350"/>
      <c r="D47" s="350"/>
      <c r="E47" s="350"/>
    </row>
    <row r="48" spans="1:6" x14ac:dyDescent="0.25">
      <c r="A48" s="757"/>
      <c r="B48" s="757"/>
      <c r="C48" s="757"/>
      <c r="D48" s="757"/>
    </row>
    <row r="49" spans="1:4" x14ac:dyDescent="0.25">
      <c r="A49" s="26"/>
      <c r="B49" s="18"/>
      <c r="C49" s="18"/>
      <c r="D49" s="18"/>
    </row>
    <row r="50" spans="1:4" x14ac:dyDescent="0.25">
      <c r="A50" s="18"/>
      <c r="B50" s="18"/>
      <c r="C50" s="18"/>
      <c r="D50" s="18"/>
    </row>
  </sheetData>
  <mergeCells count="1">
    <mergeCell ref="A48:D48"/>
  </mergeCells>
  <pageMargins left="0.7" right="0.7" top="0.78740157499999996" bottom="0.78740157499999996" header="0.3" footer="0.3"/>
  <pageSetup paperSize="9" scale="8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1"/>
  <sheetViews>
    <sheetView topLeftCell="B1" workbookViewId="0">
      <selection activeCell="F30" sqref="F30:H30"/>
    </sheetView>
  </sheetViews>
  <sheetFormatPr defaultRowHeight="15" x14ac:dyDescent="0.25"/>
  <cols>
    <col min="1" max="1" width="0" hidden="1" customWidth="1"/>
    <col min="2" max="2" width="38.85546875" customWidth="1"/>
    <col min="3" max="4" width="13.85546875" customWidth="1"/>
    <col min="5" max="13" width="11.7109375" customWidth="1"/>
    <col min="14" max="14" width="15" style="4" hidden="1" customWidth="1"/>
    <col min="15" max="15" width="14.85546875" style="4" hidden="1" customWidth="1"/>
    <col min="16" max="16" width="17.28515625" customWidth="1"/>
    <col min="17" max="17" width="16" customWidth="1"/>
    <col min="18" max="18" width="16.140625" customWidth="1"/>
    <col min="19" max="19" width="14.5703125" customWidth="1"/>
    <col min="20" max="20" width="8" customWidth="1"/>
    <col min="21" max="21" width="7.42578125" customWidth="1"/>
    <col min="22" max="22" width="15.140625" customWidth="1"/>
    <col min="25" max="25" width="16" bestFit="1" customWidth="1"/>
    <col min="26" max="26" width="15.140625" customWidth="1"/>
  </cols>
  <sheetData>
    <row r="1" spans="2:17" ht="15" customHeight="1" x14ac:dyDescent="0.35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P1" s="4"/>
    </row>
    <row r="2" spans="2:17" ht="21" x14ac:dyDescent="0.35">
      <c r="B2" s="741" t="s">
        <v>122</v>
      </c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741"/>
      <c r="N2" s="741"/>
      <c r="O2" s="741"/>
      <c r="P2" s="741"/>
    </row>
    <row r="3" spans="2:17" ht="11.25" customHeight="1" thickBot="1" x14ac:dyDescent="0.4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2:17" s="71" customFormat="1" ht="45.75" thickBot="1" x14ac:dyDescent="0.35">
      <c r="B4" s="742" t="s">
        <v>70</v>
      </c>
      <c r="C4" s="743"/>
      <c r="D4" s="212" t="s">
        <v>73</v>
      </c>
      <c r="E4" s="213" t="s">
        <v>71</v>
      </c>
      <c r="F4" s="213" t="s">
        <v>1</v>
      </c>
      <c r="G4" s="213" t="s">
        <v>2</v>
      </c>
      <c r="H4" s="213" t="s">
        <v>3</v>
      </c>
      <c r="I4" s="213" t="s">
        <v>4</v>
      </c>
      <c r="J4" s="213" t="s">
        <v>5</v>
      </c>
      <c r="K4" s="213" t="s">
        <v>13</v>
      </c>
      <c r="L4" s="213" t="s">
        <v>76</v>
      </c>
      <c r="M4" s="213" t="s">
        <v>112</v>
      </c>
      <c r="N4" s="213" t="s">
        <v>74</v>
      </c>
      <c r="O4" s="213" t="s">
        <v>75</v>
      </c>
      <c r="P4" s="214" t="s">
        <v>119</v>
      </c>
    </row>
    <row r="5" spans="2:17" x14ac:dyDescent="0.25">
      <c r="B5" s="215" t="s">
        <v>6</v>
      </c>
      <c r="C5" s="219">
        <v>3900</v>
      </c>
      <c r="D5" s="82"/>
      <c r="E5" s="70">
        <v>12673</v>
      </c>
      <c r="F5" s="70">
        <v>200</v>
      </c>
      <c r="G5" s="70">
        <v>50</v>
      </c>
      <c r="H5" s="70"/>
      <c r="I5" s="70">
        <v>50</v>
      </c>
      <c r="J5" s="70">
        <v>600</v>
      </c>
      <c r="K5" s="70">
        <v>150</v>
      </c>
      <c r="L5" s="366">
        <f>SUM(E5:K5)</f>
        <v>13723</v>
      </c>
      <c r="M5" s="244">
        <f>L5-P5</f>
        <v>1983</v>
      </c>
      <c r="N5" s="234"/>
      <c r="O5" s="230"/>
      <c r="P5" s="358">
        <v>11740</v>
      </c>
    </row>
    <row r="6" spans="2:17" x14ac:dyDescent="0.25">
      <c r="B6" s="216" t="s">
        <v>14</v>
      </c>
      <c r="C6" s="220">
        <v>3901</v>
      </c>
      <c r="D6" s="224"/>
      <c r="E6" s="227">
        <v>4496</v>
      </c>
      <c r="F6" s="227">
        <v>58</v>
      </c>
      <c r="G6" s="227">
        <v>2</v>
      </c>
      <c r="H6" s="227"/>
      <c r="I6" s="227">
        <v>5</v>
      </c>
      <c r="J6" s="227">
        <v>14</v>
      </c>
      <c r="K6" s="227"/>
      <c r="L6" s="367">
        <f t="shared" ref="L6:L12" si="0">SUM(E6:K6)</f>
        <v>4575</v>
      </c>
      <c r="M6" s="245">
        <f>L6-P6</f>
        <v>501</v>
      </c>
      <c r="N6" s="235"/>
      <c r="O6" s="231"/>
      <c r="P6" s="359">
        <v>4074</v>
      </c>
    </row>
    <row r="7" spans="2:17" x14ac:dyDescent="0.25">
      <c r="B7" s="216" t="s">
        <v>15</v>
      </c>
      <c r="C7" s="220">
        <v>3903</v>
      </c>
      <c r="D7" s="224"/>
      <c r="E7" s="227">
        <v>3910</v>
      </c>
      <c r="F7" s="227">
        <v>125</v>
      </c>
      <c r="G7" s="227">
        <v>18</v>
      </c>
      <c r="H7" s="227"/>
      <c r="I7" s="227">
        <v>5</v>
      </c>
      <c r="J7" s="227">
        <v>50</v>
      </c>
      <c r="K7" s="227"/>
      <c r="L7" s="367">
        <f t="shared" si="0"/>
        <v>4108</v>
      </c>
      <c r="M7" s="245">
        <f>L7-P7</f>
        <v>525</v>
      </c>
      <c r="N7" s="235"/>
      <c r="O7" s="231"/>
      <c r="P7" s="359">
        <v>3583</v>
      </c>
    </row>
    <row r="8" spans="2:17" x14ac:dyDescent="0.25">
      <c r="B8" s="216" t="s">
        <v>16</v>
      </c>
      <c r="C8" s="220">
        <v>3904</v>
      </c>
      <c r="D8" s="224"/>
      <c r="E8" s="227">
        <v>1388</v>
      </c>
      <c r="F8" s="227">
        <v>38</v>
      </c>
      <c r="G8" s="227">
        <v>10</v>
      </c>
      <c r="H8" s="227"/>
      <c r="I8" s="227">
        <v>1</v>
      </c>
      <c r="J8" s="227">
        <v>52</v>
      </c>
      <c r="K8" s="227"/>
      <c r="L8" s="367">
        <f t="shared" si="0"/>
        <v>1489</v>
      </c>
      <c r="M8" s="245">
        <f t="shared" ref="M8:M12" si="1">L8-P8</f>
        <v>-60</v>
      </c>
      <c r="N8" s="235"/>
      <c r="O8" s="231"/>
      <c r="P8" s="359">
        <v>1549</v>
      </c>
    </row>
    <row r="9" spans="2:17" x14ac:dyDescent="0.25">
      <c r="B9" s="216" t="s">
        <v>17</v>
      </c>
      <c r="C9" s="220">
        <v>3905</v>
      </c>
      <c r="D9" s="224"/>
      <c r="E9" s="228">
        <v>990</v>
      </c>
      <c r="F9" s="228">
        <v>20</v>
      </c>
      <c r="G9" s="227">
        <v>8</v>
      </c>
      <c r="H9" s="227"/>
      <c r="I9" s="227">
        <v>3</v>
      </c>
      <c r="J9" s="227">
        <v>8</v>
      </c>
      <c r="K9" s="227"/>
      <c r="L9" s="367">
        <f t="shared" si="0"/>
        <v>1029</v>
      </c>
      <c r="M9" s="245">
        <f t="shared" si="1"/>
        <v>-239</v>
      </c>
      <c r="N9" s="235"/>
      <c r="O9" s="231"/>
      <c r="P9" s="359">
        <v>1268</v>
      </c>
    </row>
    <row r="10" spans="2:17" x14ac:dyDescent="0.25">
      <c r="B10" s="216" t="s">
        <v>18</v>
      </c>
      <c r="C10" s="220">
        <v>3906</v>
      </c>
      <c r="D10" s="224"/>
      <c r="E10" s="227">
        <v>1571</v>
      </c>
      <c r="F10" s="227">
        <v>255</v>
      </c>
      <c r="G10" s="227">
        <v>40</v>
      </c>
      <c r="H10" s="227"/>
      <c r="I10" s="227">
        <v>5</v>
      </c>
      <c r="J10" s="227">
        <v>353</v>
      </c>
      <c r="K10" s="227"/>
      <c r="L10" s="367">
        <f t="shared" si="0"/>
        <v>2224</v>
      </c>
      <c r="M10" s="245">
        <f t="shared" si="1"/>
        <v>192</v>
      </c>
      <c r="N10" s="235"/>
      <c r="O10" s="231"/>
      <c r="P10" s="359">
        <v>2032</v>
      </c>
    </row>
    <row r="11" spans="2:17" x14ac:dyDescent="0.25">
      <c r="B11" s="216" t="s">
        <v>19</v>
      </c>
      <c r="C11" s="220">
        <v>3907</v>
      </c>
      <c r="D11" s="224"/>
      <c r="E11" s="227">
        <v>5638</v>
      </c>
      <c r="F11" s="227">
        <v>198</v>
      </c>
      <c r="G11" s="227">
        <v>30</v>
      </c>
      <c r="H11" s="227"/>
      <c r="I11" s="227">
        <v>10</v>
      </c>
      <c r="J11" s="227">
        <v>73</v>
      </c>
      <c r="K11" s="227"/>
      <c r="L11" s="367">
        <f t="shared" si="0"/>
        <v>5949</v>
      </c>
      <c r="M11" s="245">
        <f t="shared" si="1"/>
        <v>1008</v>
      </c>
      <c r="N11" s="235"/>
      <c r="O11" s="231"/>
      <c r="P11" s="359">
        <v>4941</v>
      </c>
    </row>
    <row r="12" spans="2:17" x14ac:dyDescent="0.25">
      <c r="B12" s="216" t="s">
        <v>20</v>
      </c>
      <c r="C12" s="220">
        <v>3908</v>
      </c>
      <c r="D12" s="224"/>
      <c r="E12" s="227">
        <v>2707</v>
      </c>
      <c r="F12" s="227">
        <v>404</v>
      </c>
      <c r="G12" s="227">
        <v>4</v>
      </c>
      <c r="H12" s="227"/>
      <c r="I12" s="227">
        <v>6</v>
      </c>
      <c r="J12" s="227">
        <v>10</v>
      </c>
      <c r="K12" s="227"/>
      <c r="L12" s="367">
        <f t="shared" si="0"/>
        <v>3131</v>
      </c>
      <c r="M12" s="245">
        <f t="shared" si="1"/>
        <v>799</v>
      </c>
      <c r="N12" s="235"/>
      <c r="O12" s="231"/>
      <c r="P12" s="359">
        <v>2332</v>
      </c>
    </row>
    <row r="13" spans="2:17" x14ac:dyDescent="0.25">
      <c r="B13" s="217" t="s">
        <v>142</v>
      </c>
      <c r="C13" s="221">
        <v>3911</v>
      </c>
      <c r="D13" s="224"/>
      <c r="E13" s="227">
        <v>4001</v>
      </c>
      <c r="F13" s="227">
        <v>1225</v>
      </c>
      <c r="G13" s="227">
        <v>10</v>
      </c>
      <c r="H13" s="227">
        <v>5695</v>
      </c>
      <c r="I13" s="227">
        <v>2250</v>
      </c>
      <c r="J13" s="227">
        <v>1875</v>
      </c>
      <c r="K13" s="227">
        <v>200</v>
      </c>
      <c r="L13" s="367">
        <f t="shared" ref="L13:L15" si="2">SUM(E13:K13)</f>
        <v>15256</v>
      </c>
      <c r="M13" s="245">
        <f>L13-P13</f>
        <v>1276</v>
      </c>
      <c r="N13" s="235"/>
      <c r="O13" s="231"/>
      <c r="P13" s="359">
        <v>13980</v>
      </c>
      <c r="Q13" s="237" t="s">
        <v>123</v>
      </c>
    </row>
    <row r="14" spans="2:17" x14ac:dyDescent="0.25">
      <c r="B14" s="217" t="s">
        <v>143</v>
      </c>
      <c r="C14" s="222">
        <v>3912</v>
      </c>
      <c r="D14" s="225"/>
      <c r="E14" s="227">
        <v>4939</v>
      </c>
      <c r="F14" s="227">
        <v>1675</v>
      </c>
      <c r="G14" s="227">
        <v>5</v>
      </c>
      <c r="H14" s="227">
        <v>2500</v>
      </c>
      <c r="I14" s="227">
        <v>1500</v>
      </c>
      <c r="J14" s="227">
        <v>835</v>
      </c>
      <c r="K14" s="227">
        <v>160</v>
      </c>
      <c r="L14" s="367">
        <f t="shared" si="2"/>
        <v>11614</v>
      </c>
      <c r="M14" s="245">
        <f>L14-P14</f>
        <v>1049</v>
      </c>
      <c r="N14" s="235"/>
      <c r="O14" s="231"/>
      <c r="P14" s="359">
        <v>10565</v>
      </c>
      <c r="Q14" s="237" t="s">
        <v>124</v>
      </c>
    </row>
    <row r="15" spans="2:17" x14ac:dyDescent="0.25">
      <c r="B15" s="217" t="s">
        <v>117</v>
      </c>
      <c r="C15" s="220">
        <v>3913</v>
      </c>
      <c r="D15" s="224"/>
      <c r="E15" s="227">
        <v>16174</v>
      </c>
      <c r="F15" s="227">
        <v>1970</v>
      </c>
      <c r="G15" s="227">
        <v>5</v>
      </c>
      <c r="H15" s="227"/>
      <c r="I15" s="227">
        <v>100</v>
      </c>
      <c r="J15" s="227">
        <v>2215</v>
      </c>
      <c r="K15" s="227">
        <v>100</v>
      </c>
      <c r="L15" s="367">
        <f t="shared" si="2"/>
        <v>20564</v>
      </c>
      <c r="M15" s="245">
        <f>L15-P15</f>
        <v>-204</v>
      </c>
      <c r="N15" s="235"/>
      <c r="O15" s="231"/>
      <c r="P15" s="359">
        <v>20768</v>
      </c>
      <c r="Q15" s="237" t="s">
        <v>125</v>
      </c>
    </row>
    <row r="16" spans="2:17" x14ac:dyDescent="0.25">
      <c r="B16" s="216" t="s">
        <v>22</v>
      </c>
      <c r="C16" s="220">
        <v>3915</v>
      </c>
      <c r="D16" s="224"/>
      <c r="E16" s="227">
        <v>1032</v>
      </c>
      <c r="F16" s="227">
        <v>50</v>
      </c>
      <c r="G16" s="227">
        <v>5</v>
      </c>
      <c r="H16" s="227">
        <v>60</v>
      </c>
      <c r="I16" s="227">
        <v>10</v>
      </c>
      <c r="J16" s="227">
        <v>24</v>
      </c>
      <c r="K16" s="227"/>
      <c r="L16" s="367">
        <f>SUM(E16:K16)</f>
        <v>1181</v>
      </c>
      <c r="M16" s="245">
        <f>L16-P16</f>
        <v>209</v>
      </c>
      <c r="N16" s="235"/>
      <c r="O16" s="231"/>
      <c r="P16" s="359">
        <v>972</v>
      </c>
    </row>
    <row r="17" spans="2:22" x14ac:dyDescent="0.25">
      <c r="B17" s="216" t="s">
        <v>35</v>
      </c>
      <c r="C17" s="220">
        <v>3740</v>
      </c>
      <c r="D17" s="224"/>
      <c r="E17" s="227">
        <v>4197</v>
      </c>
      <c r="F17" s="227">
        <v>370</v>
      </c>
      <c r="G17" s="227">
        <v>40</v>
      </c>
      <c r="H17" s="227"/>
      <c r="I17" s="227">
        <v>70</v>
      </c>
      <c r="J17" s="227">
        <v>185</v>
      </c>
      <c r="K17" s="227">
        <v>69</v>
      </c>
      <c r="L17" s="367">
        <f>SUM(E17:K17)</f>
        <v>4931</v>
      </c>
      <c r="M17" s="245">
        <f>L17-P17</f>
        <v>-74</v>
      </c>
      <c r="N17" s="235"/>
      <c r="O17" s="231"/>
      <c r="P17" s="359">
        <v>5005</v>
      </c>
    </row>
    <row r="18" spans="2:22" x14ac:dyDescent="0.25">
      <c r="B18" s="216" t="s">
        <v>25</v>
      </c>
      <c r="C18" s="220">
        <v>3960</v>
      </c>
      <c r="D18" s="224"/>
      <c r="E18" s="227">
        <v>1783</v>
      </c>
      <c r="F18" s="227">
        <v>25</v>
      </c>
      <c r="G18" s="227">
        <v>30</v>
      </c>
      <c r="H18" s="227"/>
      <c r="I18" s="227">
        <v>5</v>
      </c>
      <c r="J18" s="227">
        <v>5</v>
      </c>
      <c r="K18" s="227"/>
      <c r="L18" s="367">
        <f>SUM(E18:K18)</f>
        <v>1848</v>
      </c>
      <c r="M18" s="245">
        <f t="shared" ref="M18" si="3">L18-P18</f>
        <v>162</v>
      </c>
      <c r="N18" s="235"/>
      <c r="O18" s="231"/>
      <c r="P18" s="359">
        <v>1686</v>
      </c>
    </row>
    <row r="19" spans="2:22" ht="15.75" thickBot="1" x14ac:dyDescent="0.3">
      <c r="B19" s="218" t="s">
        <v>26</v>
      </c>
      <c r="C19" s="223">
        <v>3210</v>
      </c>
      <c r="D19" s="226"/>
      <c r="E19" s="229">
        <v>3476</v>
      </c>
      <c r="F19" s="229">
        <v>70</v>
      </c>
      <c r="G19" s="229">
        <v>60</v>
      </c>
      <c r="H19" s="229"/>
      <c r="I19" s="229">
        <v>10</v>
      </c>
      <c r="J19" s="229">
        <v>10</v>
      </c>
      <c r="K19" s="229"/>
      <c r="L19" s="368">
        <f>SUM(E19:K19)</f>
        <v>3626</v>
      </c>
      <c r="M19" s="243">
        <f>L19-P19</f>
        <v>207</v>
      </c>
      <c r="N19" s="236"/>
      <c r="O19" s="232"/>
      <c r="P19" s="360">
        <v>3419</v>
      </c>
    </row>
    <row r="20" spans="2:22" ht="15.75" thickBot="1" x14ac:dyDescent="0.3">
      <c r="B20" s="704" t="s">
        <v>72</v>
      </c>
      <c r="C20" s="705"/>
      <c r="D20" s="706"/>
      <c r="E20" s="200">
        <f>SUM(E5:E19)</f>
        <v>68975</v>
      </c>
      <c r="F20" s="200">
        <f t="shared" ref="F20:K20" si="4">SUM(F5:F19)</f>
        <v>6683</v>
      </c>
      <c r="G20" s="200">
        <f t="shared" si="4"/>
        <v>317</v>
      </c>
      <c r="H20" s="200">
        <f t="shared" si="4"/>
        <v>8255</v>
      </c>
      <c r="I20" s="200">
        <f t="shared" si="4"/>
        <v>4030</v>
      </c>
      <c r="J20" s="200">
        <f t="shared" si="4"/>
        <v>6309</v>
      </c>
      <c r="K20" s="200">
        <f t="shared" si="4"/>
        <v>679</v>
      </c>
      <c r="L20" s="200">
        <f>SUM(L5:L19)</f>
        <v>95248</v>
      </c>
      <c r="M20" s="698">
        <f>SUM(M5:M19)</f>
        <v>7334</v>
      </c>
      <c r="N20" s="233"/>
      <c r="O20" s="233"/>
      <c r="P20" s="198">
        <f>SUM(P5:P19)</f>
        <v>87914</v>
      </c>
    </row>
    <row r="21" spans="2:22" x14ac:dyDescent="0.25">
      <c r="B21" s="68"/>
      <c r="C21" s="69"/>
      <c r="D21" s="69"/>
      <c r="M21" s="699">
        <f>L20-P20</f>
        <v>7334</v>
      </c>
      <c r="N21" s="7"/>
      <c r="O21" s="80"/>
      <c r="P21" s="50"/>
    </row>
    <row r="22" spans="2:22" x14ac:dyDescent="0.25">
      <c r="E22" s="61"/>
      <c r="F22" s="61"/>
      <c r="G22" s="61"/>
      <c r="H22" s="61"/>
      <c r="I22" s="61"/>
      <c r="J22" s="61"/>
      <c r="K22" s="61"/>
      <c r="L22" s="61"/>
      <c r="M22" s="61"/>
      <c r="N22" s="31"/>
      <c r="O22" s="31"/>
      <c r="P22" s="6"/>
      <c r="Q22" s="5"/>
      <c r="R22" s="7"/>
      <c r="S22" s="7"/>
      <c r="T22" s="7"/>
      <c r="U22" s="7"/>
      <c r="V22" s="7"/>
    </row>
    <row r="23" spans="2:22" ht="15.75" thickBot="1" x14ac:dyDescent="0.3">
      <c r="E23" s="6"/>
      <c r="F23" s="6"/>
      <c r="G23" s="6"/>
      <c r="H23" s="6"/>
      <c r="I23" s="6"/>
      <c r="J23" s="6"/>
      <c r="K23" s="6"/>
      <c r="L23" s="6"/>
      <c r="M23" s="6"/>
      <c r="N23" s="31"/>
      <c r="O23" s="31"/>
      <c r="P23" s="6"/>
      <c r="Q23" s="5"/>
      <c r="R23" s="7"/>
      <c r="S23" s="7"/>
      <c r="T23" s="7"/>
      <c r="U23" s="7"/>
      <c r="V23" s="7"/>
    </row>
    <row r="24" spans="2:22" ht="15.75" thickBot="1" x14ac:dyDescent="0.3">
      <c r="B24" s="8" t="s">
        <v>118</v>
      </c>
      <c r="C24" s="73" t="s">
        <v>68</v>
      </c>
      <c r="D24" s="731"/>
      <c r="F24" s="737" t="s">
        <v>120</v>
      </c>
      <c r="G24" s="738"/>
      <c r="H24" s="11"/>
      <c r="I24" s="11"/>
      <c r="J24" s="737" t="s">
        <v>121</v>
      </c>
      <c r="K24" s="738"/>
      <c r="L24" s="11"/>
      <c r="M24" s="11"/>
      <c r="R24" s="3"/>
      <c r="S24" s="3"/>
    </row>
    <row r="25" spans="2:22" x14ac:dyDescent="0.25">
      <c r="B25" s="14" t="s">
        <v>7</v>
      </c>
      <c r="C25" s="733">
        <v>800</v>
      </c>
      <c r="D25" s="11"/>
      <c r="F25" s="32" t="s">
        <v>27</v>
      </c>
      <c r="G25" s="74"/>
      <c r="H25" s="51">
        <f>L20</f>
        <v>95248</v>
      </c>
      <c r="I25" s="11"/>
      <c r="J25" s="745" t="s">
        <v>28</v>
      </c>
      <c r="K25" s="746"/>
      <c r="L25" s="42">
        <v>118047</v>
      </c>
      <c r="M25" s="27"/>
      <c r="Q25" s="15"/>
      <c r="R25" s="3"/>
    </row>
    <row r="26" spans="2:22" ht="15.75" thickBot="1" x14ac:dyDescent="0.3">
      <c r="B26" s="16" t="s">
        <v>63</v>
      </c>
      <c r="C26" s="733">
        <v>200</v>
      </c>
      <c r="D26" s="11"/>
      <c r="F26" s="17" t="s">
        <v>41</v>
      </c>
      <c r="G26" s="75"/>
      <c r="H26" s="44">
        <f>C28</f>
        <v>3000</v>
      </c>
      <c r="I26" s="11"/>
      <c r="J26" s="747" t="s">
        <v>59</v>
      </c>
      <c r="K26" s="748"/>
      <c r="L26" s="44">
        <v>16000</v>
      </c>
      <c r="M26" s="27"/>
      <c r="R26" s="18"/>
      <c r="S26" s="3"/>
    </row>
    <row r="27" spans="2:22" ht="15.75" thickBot="1" x14ac:dyDescent="0.3">
      <c r="B27" s="16" t="s">
        <v>9</v>
      </c>
      <c r="C27" s="733">
        <v>2000</v>
      </c>
      <c r="D27" s="11"/>
      <c r="F27" s="739" t="s">
        <v>220</v>
      </c>
      <c r="G27" s="740"/>
      <c r="H27" s="44">
        <v>600</v>
      </c>
      <c r="J27" s="737" t="s">
        <v>11</v>
      </c>
      <c r="K27" s="744"/>
      <c r="L27" s="43">
        <f>L25+L26</f>
        <v>134047</v>
      </c>
      <c r="M27" s="27"/>
      <c r="R27" s="3"/>
    </row>
    <row r="28" spans="2:22" ht="15.75" thickBot="1" x14ac:dyDescent="0.3">
      <c r="B28" s="19" t="s">
        <v>10</v>
      </c>
      <c r="C28" s="195">
        <f>SUM(C25:C27)</f>
        <v>3000</v>
      </c>
      <c r="D28" s="27"/>
      <c r="F28" s="76" t="s">
        <v>30</v>
      </c>
      <c r="G28" s="77"/>
      <c r="H28" s="78">
        <f>L27-H25-H26-H27</f>
        <v>35199</v>
      </c>
      <c r="I28" s="27"/>
      <c r="L28" s="27"/>
      <c r="M28" s="27"/>
      <c r="R28" s="3"/>
    </row>
    <row r="29" spans="2:22" ht="15.75" customHeight="1" thickBot="1" x14ac:dyDescent="0.3">
      <c r="F29" s="76" t="s">
        <v>11</v>
      </c>
      <c r="G29" s="77"/>
      <c r="H29" s="79">
        <f>SUM(H25:H28)</f>
        <v>134047</v>
      </c>
      <c r="J29" s="734"/>
      <c r="K29" s="734"/>
      <c r="L29" s="4"/>
      <c r="M29" s="4"/>
      <c r="R29" s="3"/>
    </row>
    <row r="30" spans="2:22" ht="51" customHeight="1" x14ac:dyDescent="0.25">
      <c r="F30" s="736" t="s">
        <v>222</v>
      </c>
      <c r="G30" s="736"/>
      <c r="H30" s="736"/>
      <c r="J30" s="67"/>
      <c r="K30" s="67"/>
      <c r="L30" s="4"/>
      <c r="M30" s="4"/>
      <c r="R30" s="3"/>
    </row>
    <row r="31" spans="2:22" x14ac:dyDescent="0.25">
      <c r="F31" s="67"/>
      <c r="G31" s="67"/>
      <c r="H31" s="67"/>
    </row>
  </sheetData>
  <mergeCells count="10">
    <mergeCell ref="F30:H30"/>
    <mergeCell ref="F24:G24"/>
    <mergeCell ref="F27:G27"/>
    <mergeCell ref="B2:P2"/>
    <mergeCell ref="B4:C4"/>
    <mergeCell ref="J29:K29"/>
    <mergeCell ref="J24:K24"/>
    <mergeCell ref="J27:K27"/>
    <mergeCell ref="J25:K25"/>
    <mergeCell ref="J26:K26"/>
  </mergeCells>
  <pageMargins left="0.23622047244094491" right="0.23622047244094491" top="0.74803149606299213" bottom="0.74803149606299213" header="0.31496062992125984" footer="0.31496062992125984"/>
  <pageSetup paperSize="9" scale="7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1"/>
  <sheetViews>
    <sheetView topLeftCell="B4" workbookViewId="0">
      <pane xSplit="1" topLeftCell="D1" activePane="topRight" state="frozen"/>
      <selection activeCell="E48" sqref="E48"/>
      <selection pane="topRight" activeCell="G8" sqref="G8"/>
    </sheetView>
  </sheetViews>
  <sheetFormatPr defaultRowHeight="15" x14ac:dyDescent="0.25"/>
  <cols>
    <col min="1" max="1" width="0" hidden="1" customWidth="1"/>
    <col min="2" max="2" width="35.7109375" customWidth="1"/>
    <col min="3" max="3" width="13.7109375" customWidth="1"/>
    <col min="4" max="4" width="11.7109375" customWidth="1"/>
    <col min="5" max="5" width="13.7109375" customWidth="1"/>
    <col min="6" max="6" width="13" customWidth="1"/>
    <col min="7" max="7" width="89.5703125" bestFit="1" customWidth="1"/>
    <col min="8" max="8" width="14.5703125" customWidth="1"/>
    <col min="9" max="9" width="8" customWidth="1"/>
    <col min="10" max="10" width="7.42578125" customWidth="1"/>
    <col min="11" max="11" width="15.140625" customWidth="1"/>
    <col min="14" max="14" width="16" bestFit="1" customWidth="1"/>
    <col min="15" max="15" width="15.140625" customWidth="1"/>
  </cols>
  <sheetData>
    <row r="1" spans="2:7" ht="15" customHeight="1" x14ac:dyDescent="0.35">
      <c r="B1" s="66"/>
      <c r="C1" s="66"/>
      <c r="D1" s="66"/>
      <c r="E1" s="66"/>
      <c r="F1" s="66"/>
    </row>
    <row r="2" spans="2:7" ht="21" x14ac:dyDescent="0.35">
      <c r="B2" s="741" t="s">
        <v>126</v>
      </c>
      <c r="C2" s="741"/>
      <c r="D2" s="741"/>
      <c r="E2" s="741"/>
      <c r="F2" s="741"/>
      <c r="G2" s="741"/>
    </row>
    <row r="3" spans="2:7" ht="11.25" customHeight="1" thickBot="1" x14ac:dyDescent="0.4">
      <c r="B3" s="53"/>
      <c r="C3" s="53"/>
      <c r="D3" s="53"/>
      <c r="E3" s="53"/>
      <c r="F3" s="53"/>
    </row>
    <row r="4" spans="2:7" s="71" customFormat="1" ht="45.75" thickBot="1" x14ac:dyDescent="0.35">
      <c r="B4" s="742" t="s">
        <v>70</v>
      </c>
      <c r="C4" s="743"/>
      <c r="D4" s="213" t="s">
        <v>71</v>
      </c>
      <c r="E4" s="351" t="s">
        <v>144</v>
      </c>
      <c r="F4" s="352" t="s">
        <v>112</v>
      </c>
      <c r="G4" s="212" t="s">
        <v>207</v>
      </c>
    </row>
    <row r="5" spans="2:7" ht="15.75" thickBot="1" x14ac:dyDescent="0.3">
      <c r="B5" s="215" t="s">
        <v>6</v>
      </c>
      <c r="C5" s="219">
        <v>3900</v>
      </c>
      <c r="D5" s="700">
        <v>12673</v>
      </c>
      <c r="E5" s="707">
        <v>11049</v>
      </c>
      <c r="F5" s="194">
        <f>D5-E5</f>
        <v>1624</v>
      </c>
      <c r="G5" s="363" t="s">
        <v>223</v>
      </c>
    </row>
    <row r="6" spans="2:7" ht="15.75" thickBot="1" x14ac:dyDescent="0.3">
      <c r="B6" s="216" t="s">
        <v>14</v>
      </c>
      <c r="C6" s="220">
        <v>3901</v>
      </c>
      <c r="D6" s="701">
        <v>4496</v>
      </c>
      <c r="E6" s="708">
        <v>3976</v>
      </c>
      <c r="F6" s="361">
        <f t="shared" ref="F6:F19" si="0">D6-E6</f>
        <v>520</v>
      </c>
      <c r="G6" s="363" t="s">
        <v>209</v>
      </c>
    </row>
    <row r="7" spans="2:7" x14ac:dyDescent="0.25">
      <c r="B7" s="216" t="s">
        <v>15</v>
      </c>
      <c r="C7" s="220">
        <v>3903</v>
      </c>
      <c r="D7" s="701">
        <v>3910</v>
      </c>
      <c r="E7" s="708">
        <v>3362</v>
      </c>
      <c r="F7" s="361">
        <f t="shared" si="0"/>
        <v>548</v>
      </c>
      <c r="G7" s="363" t="s">
        <v>208</v>
      </c>
    </row>
    <row r="8" spans="2:7" x14ac:dyDescent="0.25">
      <c r="B8" s="216" t="s">
        <v>16</v>
      </c>
      <c r="C8" s="220">
        <v>3904</v>
      </c>
      <c r="D8" s="701">
        <v>1388</v>
      </c>
      <c r="E8" s="708">
        <v>1458</v>
      </c>
      <c r="F8" s="361">
        <f t="shared" si="0"/>
        <v>-70</v>
      </c>
      <c r="G8" s="364"/>
    </row>
    <row r="9" spans="2:7" x14ac:dyDescent="0.25">
      <c r="B9" s="216" t="s">
        <v>17</v>
      </c>
      <c r="C9" s="220">
        <v>3905</v>
      </c>
      <c r="D9" s="702">
        <v>990</v>
      </c>
      <c r="E9" s="709">
        <v>1214</v>
      </c>
      <c r="F9" s="361">
        <f t="shared" si="0"/>
        <v>-224</v>
      </c>
      <c r="G9" s="524"/>
    </row>
    <row r="10" spans="2:7" x14ac:dyDescent="0.25">
      <c r="B10" s="216" t="s">
        <v>18</v>
      </c>
      <c r="C10" s="220">
        <v>3906</v>
      </c>
      <c r="D10" s="701">
        <v>1571</v>
      </c>
      <c r="E10" s="708">
        <v>1592</v>
      </c>
      <c r="F10" s="361">
        <f t="shared" si="0"/>
        <v>-21</v>
      </c>
      <c r="G10" s="364"/>
    </row>
    <row r="11" spans="2:7" x14ac:dyDescent="0.25">
      <c r="B11" s="216" t="s">
        <v>19</v>
      </c>
      <c r="C11" s="220">
        <v>3907</v>
      </c>
      <c r="D11" s="701">
        <v>5638</v>
      </c>
      <c r="E11" s="708">
        <v>4642</v>
      </c>
      <c r="F11" s="361">
        <f t="shared" si="0"/>
        <v>996</v>
      </c>
      <c r="G11" s="364" t="s">
        <v>210</v>
      </c>
    </row>
    <row r="12" spans="2:7" x14ac:dyDescent="0.25">
      <c r="B12" s="216" t="s">
        <v>20</v>
      </c>
      <c r="C12" s="220">
        <v>3908</v>
      </c>
      <c r="D12" s="701">
        <v>2707</v>
      </c>
      <c r="E12" s="708">
        <v>2187</v>
      </c>
      <c r="F12" s="361">
        <f t="shared" si="0"/>
        <v>520</v>
      </c>
      <c r="G12" s="364" t="s">
        <v>211</v>
      </c>
    </row>
    <row r="13" spans="2:7" x14ac:dyDescent="0.25">
      <c r="B13" s="217" t="s">
        <v>142</v>
      </c>
      <c r="C13" s="221">
        <v>3911</v>
      </c>
      <c r="D13" s="701">
        <v>4001</v>
      </c>
      <c r="E13" s="708">
        <v>3970</v>
      </c>
      <c r="F13" s="361">
        <f t="shared" si="0"/>
        <v>31</v>
      </c>
      <c r="G13" s="364" t="s">
        <v>212</v>
      </c>
    </row>
    <row r="14" spans="2:7" x14ac:dyDescent="0.25">
      <c r="B14" s="217" t="s">
        <v>143</v>
      </c>
      <c r="C14" s="222">
        <v>3912</v>
      </c>
      <c r="D14" s="701">
        <v>4939</v>
      </c>
      <c r="E14" s="708">
        <v>4632</v>
      </c>
      <c r="F14" s="361">
        <f t="shared" si="0"/>
        <v>307</v>
      </c>
      <c r="G14" s="364" t="s">
        <v>212</v>
      </c>
    </row>
    <row r="15" spans="2:7" x14ac:dyDescent="0.25">
      <c r="B15" s="217" t="s">
        <v>117</v>
      </c>
      <c r="C15" s="221">
        <v>3913</v>
      </c>
      <c r="D15" s="701">
        <v>16174</v>
      </c>
      <c r="E15" s="708">
        <v>14915</v>
      </c>
      <c r="F15" s="361">
        <f t="shared" si="0"/>
        <v>1259</v>
      </c>
      <c r="G15" s="364" t="s">
        <v>213</v>
      </c>
    </row>
    <row r="16" spans="2:7" x14ac:dyDescent="0.25">
      <c r="B16" s="216" t="s">
        <v>22</v>
      </c>
      <c r="C16" s="220">
        <v>3915</v>
      </c>
      <c r="D16" s="701">
        <v>1032</v>
      </c>
      <c r="E16" s="708">
        <v>829</v>
      </c>
      <c r="F16" s="361">
        <f t="shared" si="0"/>
        <v>203</v>
      </c>
      <c r="G16" s="711" t="s">
        <v>212</v>
      </c>
    </row>
    <row r="17" spans="2:11" x14ac:dyDescent="0.25">
      <c r="B17" s="216" t="s">
        <v>35</v>
      </c>
      <c r="C17" s="220">
        <v>3740</v>
      </c>
      <c r="D17" s="701">
        <v>4197</v>
      </c>
      <c r="E17" s="708">
        <v>4325</v>
      </c>
      <c r="F17" s="361">
        <f t="shared" si="0"/>
        <v>-128</v>
      </c>
      <c r="G17" s="364"/>
    </row>
    <row r="18" spans="2:11" x14ac:dyDescent="0.25">
      <c r="B18" s="216" t="s">
        <v>25</v>
      </c>
      <c r="C18" s="220">
        <v>3960</v>
      </c>
      <c r="D18" s="701">
        <v>1783</v>
      </c>
      <c r="E18" s="708">
        <v>1558</v>
      </c>
      <c r="F18" s="361">
        <f t="shared" si="0"/>
        <v>225</v>
      </c>
      <c r="G18" s="364" t="s">
        <v>148</v>
      </c>
    </row>
    <row r="19" spans="2:11" ht="15.75" thickBot="1" x14ac:dyDescent="0.3">
      <c r="B19" s="218" t="s">
        <v>26</v>
      </c>
      <c r="C19" s="223">
        <v>3210</v>
      </c>
      <c r="D19" s="703">
        <v>3476</v>
      </c>
      <c r="E19" s="710">
        <v>3259</v>
      </c>
      <c r="F19" s="362">
        <f t="shared" si="0"/>
        <v>217</v>
      </c>
      <c r="G19" s="365" t="s">
        <v>214</v>
      </c>
    </row>
    <row r="20" spans="2:11" ht="15.75" thickBot="1" x14ac:dyDescent="0.3">
      <c r="B20" s="353" t="s">
        <v>72</v>
      </c>
      <c r="C20" s="353"/>
      <c r="D20" s="354">
        <f>SUM(D5:D19)</f>
        <v>68975</v>
      </c>
      <c r="E20" s="355">
        <f>SUM(E5:E19)</f>
        <v>62968</v>
      </c>
      <c r="F20" s="356">
        <f t="shared" ref="F20" si="1">SUM(F5:F19)</f>
        <v>6007</v>
      </c>
      <c r="G20" s="357"/>
      <c r="K20" s="239"/>
    </row>
    <row r="21" spans="2:11" x14ac:dyDescent="0.25">
      <c r="B21" s="68"/>
      <c r="C21" s="69"/>
      <c r="D21" s="374"/>
      <c r="F21" s="50"/>
      <c r="K21" s="239"/>
    </row>
    <row r="22" spans="2:11" x14ac:dyDescent="0.25">
      <c r="D22" s="61"/>
      <c r="E22" s="61"/>
      <c r="F22" s="61"/>
      <c r="G22" s="5"/>
      <c r="H22" s="7"/>
      <c r="I22" s="7"/>
      <c r="J22" s="7"/>
      <c r="K22" s="7"/>
    </row>
    <row r="23" spans="2:11" hidden="1" x14ac:dyDescent="0.25">
      <c r="D23" s="6"/>
      <c r="E23" s="6"/>
      <c r="F23" s="6"/>
      <c r="G23" s="5"/>
      <c r="H23" s="7"/>
      <c r="I23" s="7"/>
      <c r="J23" s="7"/>
      <c r="K23" s="7"/>
    </row>
    <row r="24" spans="2:11" ht="15" hidden="1" customHeight="1" thickBot="1" x14ac:dyDescent="0.3">
      <c r="B24" s="8" t="s">
        <v>69</v>
      </c>
      <c r="C24" s="73" t="s">
        <v>68</v>
      </c>
      <c r="H24" s="3"/>
    </row>
    <row r="25" spans="2:11" ht="14.45" hidden="1" customHeight="1" x14ac:dyDescent="0.25">
      <c r="B25" s="14" t="s">
        <v>7</v>
      </c>
      <c r="C25" s="35">
        <v>800000</v>
      </c>
      <c r="G25" s="15"/>
    </row>
    <row r="26" spans="2:11" ht="15" hidden="1" customHeight="1" thickBot="1" x14ac:dyDescent="0.25">
      <c r="B26" s="16" t="s">
        <v>63</v>
      </c>
      <c r="C26" s="35">
        <v>200000</v>
      </c>
      <c r="H26" s="3"/>
    </row>
    <row r="27" spans="2:11" ht="15" hidden="1" customHeight="1" thickBot="1" x14ac:dyDescent="0.25">
      <c r="B27" s="16" t="s">
        <v>9</v>
      </c>
      <c r="C27" s="35">
        <v>2000000</v>
      </c>
    </row>
    <row r="28" spans="2:11" ht="15.75" hidden="1" thickBot="1" x14ac:dyDescent="0.3">
      <c r="B28" s="19" t="s">
        <v>10</v>
      </c>
      <c r="C28" s="36">
        <f>SUM(C25:C27)</f>
        <v>3000000</v>
      </c>
    </row>
    <row r="29" spans="2:11" ht="105.75" hidden="1" customHeight="1" x14ac:dyDescent="0.25"/>
    <row r="30" spans="2:11" ht="12" hidden="1" customHeight="1" x14ac:dyDescent="0.25"/>
    <row r="31" spans="2:11" ht="141" hidden="1" customHeight="1" x14ac:dyDescent="0.25"/>
  </sheetData>
  <mergeCells count="2">
    <mergeCell ref="B4:C4"/>
    <mergeCell ref="B2:G2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32"/>
  <sheetViews>
    <sheetView topLeftCell="B13" workbookViewId="0">
      <selection activeCell="B31" sqref="B31:P32"/>
    </sheetView>
  </sheetViews>
  <sheetFormatPr defaultRowHeight="15" x14ac:dyDescent="0.25"/>
  <cols>
    <col min="1" max="1" width="0" hidden="1" customWidth="1"/>
    <col min="2" max="2" width="35.7109375" customWidth="1"/>
    <col min="3" max="3" width="13.7109375" customWidth="1"/>
    <col min="4" max="4" width="11.7109375" customWidth="1"/>
    <col min="5" max="6" width="13.28515625" customWidth="1"/>
    <col min="7" max="7" width="11.7109375" customWidth="1"/>
    <col min="8" max="9" width="12.7109375" customWidth="1"/>
    <col min="10" max="10" width="11.7109375" hidden="1" customWidth="1"/>
    <col min="11" max="16" width="11.7109375" customWidth="1"/>
    <col min="17" max="18" width="11.7109375" hidden="1" customWidth="1"/>
    <col min="19" max="19" width="15" style="4" hidden="1" customWidth="1"/>
    <col min="20" max="20" width="14.85546875" style="4" hidden="1" customWidth="1"/>
    <col min="21" max="21" width="17.28515625" hidden="1" customWidth="1"/>
    <col min="22" max="22" width="16" customWidth="1"/>
    <col min="23" max="23" width="16.140625" customWidth="1"/>
    <col min="24" max="24" width="14.5703125" customWidth="1"/>
    <col min="25" max="25" width="8" customWidth="1"/>
    <col min="26" max="26" width="7.42578125" customWidth="1"/>
    <col min="27" max="27" width="15.140625" customWidth="1"/>
    <col min="30" max="30" width="16" bestFit="1" customWidth="1"/>
    <col min="31" max="31" width="15.140625" customWidth="1"/>
  </cols>
  <sheetData>
    <row r="1" spans="2:21" ht="15" customHeight="1" x14ac:dyDescent="0.35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U1" s="4"/>
    </row>
    <row r="2" spans="2:21" ht="21" x14ac:dyDescent="0.35">
      <c r="B2" s="741" t="s">
        <v>141</v>
      </c>
      <c r="C2" s="741"/>
      <c r="D2" s="741"/>
      <c r="E2" s="741"/>
      <c r="F2" s="741"/>
      <c r="G2" s="741"/>
      <c r="H2" s="741"/>
      <c r="I2" s="741"/>
      <c r="J2" s="741"/>
      <c r="K2" s="741"/>
      <c r="L2" s="741"/>
      <c r="M2" s="741"/>
      <c r="N2" s="741"/>
      <c r="O2" s="741"/>
      <c r="P2" s="741"/>
      <c r="Q2" s="53"/>
      <c r="R2" s="53"/>
    </row>
    <row r="3" spans="2:21" ht="11.25" customHeight="1" thickBot="1" x14ac:dyDescent="0.4"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</row>
    <row r="4" spans="2:21" s="71" customFormat="1" ht="60.75" thickBot="1" x14ac:dyDescent="0.35">
      <c r="B4" s="749" t="s">
        <v>70</v>
      </c>
      <c r="C4" s="750"/>
      <c r="D4" s="72" t="s">
        <v>1</v>
      </c>
      <c r="E4" s="81" t="s">
        <v>161</v>
      </c>
      <c r="F4" s="193" t="s">
        <v>112</v>
      </c>
      <c r="G4" s="72" t="s">
        <v>2</v>
      </c>
      <c r="H4" s="81" t="s">
        <v>162</v>
      </c>
      <c r="I4" s="193" t="s">
        <v>112</v>
      </c>
      <c r="J4" s="213" t="s">
        <v>3</v>
      </c>
      <c r="K4" s="72" t="s">
        <v>4</v>
      </c>
      <c r="L4" s="81" t="s">
        <v>163</v>
      </c>
      <c r="M4" s="193" t="s">
        <v>112</v>
      </c>
      <c r="N4" s="72" t="s">
        <v>5</v>
      </c>
      <c r="O4" s="81" t="s">
        <v>164</v>
      </c>
      <c r="P4" s="193" t="s">
        <v>112</v>
      </c>
      <c r="Q4" s="72" t="s">
        <v>13</v>
      </c>
      <c r="R4" s="72" t="s">
        <v>76</v>
      </c>
      <c r="S4" s="72" t="s">
        <v>74</v>
      </c>
      <c r="T4" s="72" t="s">
        <v>75</v>
      </c>
      <c r="U4" s="81" t="s">
        <v>77</v>
      </c>
    </row>
    <row r="5" spans="2:21" s="618" customFormat="1" x14ac:dyDescent="0.25">
      <c r="B5" s="215" t="s">
        <v>6</v>
      </c>
      <c r="C5" s="219">
        <v>3900</v>
      </c>
      <c r="D5" s="199">
        <v>200</v>
      </c>
      <c r="E5" s="707">
        <v>75</v>
      </c>
      <c r="F5" s="712">
        <f>D5-E5</f>
        <v>125</v>
      </c>
      <c r="G5" s="199">
        <v>50</v>
      </c>
      <c r="H5" s="707">
        <v>50</v>
      </c>
      <c r="I5" s="712">
        <f>G5-H5</f>
        <v>0</v>
      </c>
      <c r="J5" s="714"/>
      <c r="K5" s="199">
        <v>50</v>
      </c>
      <c r="L5" s="196">
        <v>10</v>
      </c>
      <c r="M5" s="712">
        <f>K5-L5</f>
        <v>40</v>
      </c>
      <c r="N5" s="199">
        <v>600</v>
      </c>
      <c r="O5" s="726">
        <v>500</v>
      </c>
      <c r="P5" s="194">
        <f>N5-O5</f>
        <v>100</v>
      </c>
    </row>
    <row r="6" spans="2:21" s="618" customFormat="1" x14ac:dyDescent="0.25">
      <c r="B6" s="216" t="s">
        <v>14</v>
      </c>
      <c r="C6" s="220">
        <v>3901</v>
      </c>
      <c r="D6" s="722">
        <v>58</v>
      </c>
      <c r="E6" s="708">
        <v>73</v>
      </c>
      <c r="F6" s="713">
        <f t="shared" ref="F6:F19" si="0">D6-E6</f>
        <v>-15</v>
      </c>
      <c r="G6" s="722">
        <v>2</v>
      </c>
      <c r="H6" s="708">
        <v>3</v>
      </c>
      <c r="I6" s="713">
        <f t="shared" ref="I6:I19" si="1">G6-H6</f>
        <v>-1</v>
      </c>
      <c r="J6" s="714"/>
      <c r="K6" s="722">
        <v>5</v>
      </c>
      <c r="L6" s="720">
        <v>4</v>
      </c>
      <c r="M6" s="713">
        <f t="shared" ref="M6:M19" si="2">K6-L6</f>
        <v>1</v>
      </c>
      <c r="N6" s="722">
        <v>14</v>
      </c>
      <c r="O6" s="727">
        <v>17</v>
      </c>
      <c r="P6" s="361">
        <f t="shared" ref="P6:P19" si="3">N6-O6</f>
        <v>-3</v>
      </c>
    </row>
    <row r="7" spans="2:21" s="618" customFormat="1" x14ac:dyDescent="0.25">
      <c r="B7" s="216" t="s">
        <v>15</v>
      </c>
      <c r="C7" s="220">
        <v>3903</v>
      </c>
      <c r="D7" s="722">
        <v>125</v>
      </c>
      <c r="E7" s="708">
        <v>135</v>
      </c>
      <c r="F7" s="713">
        <f t="shared" si="0"/>
        <v>-10</v>
      </c>
      <c r="G7" s="722">
        <v>18</v>
      </c>
      <c r="H7" s="708">
        <v>20</v>
      </c>
      <c r="I7" s="713">
        <f t="shared" si="1"/>
        <v>-2</v>
      </c>
      <c r="J7" s="714"/>
      <c r="K7" s="722">
        <v>5</v>
      </c>
      <c r="L7" s="720">
        <v>10</v>
      </c>
      <c r="M7" s="713">
        <f t="shared" si="2"/>
        <v>-5</v>
      </c>
      <c r="N7" s="722">
        <v>50</v>
      </c>
      <c r="O7" s="727">
        <v>56</v>
      </c>
      <c r="P7" s="361">
        <f t="shared" si="3"/>
        <v>-6</v>
      </c>
    </row>
    <row r="8" spans="2:21" s="618" customFormat="1" x14ac:dyDescent="0.25">
      <c r="B8" s="216" t="s">
        <v>16</v>
      </c>
      <c r="C8" s="220">
        <v>3904</v>
      </c>
      <c r="D8" s="722">
        <v>38</v>
      </c>
      <c r="E8" s="708">
        <v>66</v>
      </c>
      <c r="F8" s="713">
        <f t="shared" si="0"/>
        <v>-28</v>
      </c>
      <c r="G8" s="722">
        <v>10</v>
      </c>
      <c r="H8" s="708">
        <v>10</v>
      </c>
      <c r="I8" s="713">
        <f t="shared" si="1"/>
        <v>0</v>
      </c>
      <c r="J8" s="714"/>
      <c r="K8" s="722">
        <v>1</v>
      </c>
      <c r="L8" s="720">
        <v>2</v>
      </c>
      <c r="M8" s="713">
        <f t="shared" si="2"/>
        <v>-1</v>
      </c>
      <c r="N8" s="722">
        <v>52</v>
      </c>
      <c r="O8" s="727">
        <v>14</v>
      </c>
      <c r="P8" s="361">
        <f t="shared" si="3"/>
        <v>38</v>
      </c>
    </row>
    <row r="9" spans="2:21" s="618" customFormat="1" x14ac:dyDescent="0.25">
      <c r="B9" s="216" t="s">
        <v>17</v>
      </c>
      <c r="C9" s="220">
        <v>3905</v>
      </c>
      <c r="D9" s="723">
        <v>20</v>
      </c>
      <c r="E9" s="709">
        <v>35</v>
      </c>
      <c r="F9" s="713">
        <f t="shared" si="0"/>
        <v>-15</v>
      </c>
      <c r="G9" s="722">
        <v>8</v>
      </c>
      <c r="H9" s="709">
        <v>8</v>
      </c>
      <c r="I9" s="713">
        <f t="shared" si="1"/>
        <v>0</v>
      </c>
      <c r="J9" s="714"/>
      <c r="K9" s="722">
        <v>3</v>
      </c>
      <c r="L9" s="721">
        <v>3</v>
      </c>
      <c r="M9" s="713">
        <f t="shared" si="2"/>
        <v>0</v>
      </c>
      <c r="N9" s="722">
        <v>8</v>
      </c>
      <c r="O9" s="728">
        <v>8</v>
      </c>
      <c r="P9" s="361">
        <f t="shared" si="3"/>
        <v>0</v>
      </c>
    </row>
    <row r="10" spans="2:21" s="618" customFormat="1" x14ac:dyDescent="0.25">
      <c r="B10" s="216" t="s">
        <v>18</v>
      </c>
      <c r="C10" s="220">
        <v>3906</v>
      </c>
      <c r="D10" s="722">
        <v>255</v>
      </c>
      <c r="E10" s="708">
        <v>170</v>
      </c>
      <c r="F10" s="713">
        <f t="shared" si="0"/>
        <v>85</v>
      </c>
      <c r="G10" s="722">
        <v>40</v>
      </c>
      <c r="H10" s="708">
        <v>20</v>
      </c>
      <c r="I10" s="713">
        <f t="shared" si="1"/>
        <v>20</v>
      </c>
      <c r="J10" s="714"/>
      <c r="K10" s="722">
        <v>5</v>
      </c>
      <c r="L10" s="720">
        <v>5</v>
      </c>
      <c r="M10" s="713">
        <f t="shared" si="2"/>
        <v>0</v>
      </c>
      <c r="N10" s="722">
        <v>353</v>
      </c>
      <c r="O10" s="727">
        <v>245</v>
      </c>
      <c r="P10" s="361">
        <f t="shared" si="3"/>
        <v>108</v>
      </c>
    </row>
    <row r="11" spans="2:21" s="618" customFormat="1" x14ac:dyDescent="0.25">
      <c r="B11" s="216" t="s">
        <v>19</v>
      </c>
      <c r="C11" s="220">
        <v>3907</v>
      </c>
      <c r="D11" s="722">
        <v>198</v>
      </c>
      <c r="E11" s="708">
        <v>205</v>
      </c>
      <c r="F11" s="713">
        <f t="shared" si="0"/>
        <v>-7</v>
      </c>
      <c r="G11" s="722">
        <v>30</v>
      </c>
      <c r="H11" s="708">
        <v>20</v>
      </c>
      <c r="I11" s="713">
        <f t="shared" si="1"/>
        <v>10</v>
      </c>
      <c r="J11" s="714"/>
      <c r="K11" s="722">
        <v>10</v>
      </c>
      <c r="L11" s="720">
        <v>10</v>
      </c>
      <c r="M11" s="713">
        <f t="shared" si="2"/>
        <v>0</v>
      </c>
      <c r="N11" s="722">
        <v>73</v>
      </c>
      <c r="O11" s="727">
        <v>65</v>
      </c>
      <c r="P11" s="361">
        <f t="shared" si="3"/>
        <v>8</v>
      </c>
    </row>
    <row r="12" spans="2:21" s="618" customFormat="1" x14ac:dyDescent="0.25">
      <c r="B12" s="216" t="s">
        <v>20</v>
      </c>
      <c r="C12" s="220">
        <v>3908</v>
      </c>
      <c r="D12" s="722">
        <v>404</v>
      </c>
      <c r="E12" s="708">
        <v>38</v>
      </c>
      <c r="F12" s="713">
        <f t="shared" si="0"/>
        <v>366</v>
      </c>
      <c r="G12" s="722">
        <v>4</v>
      </c>
      <c r="H12" s="708">
        <v>5</v>
      </c>
      <c r="I12" s="713">
        <f t="shared" si="1"/>
        <v>-1</v>
      </c>
      <c r="J12" s="714"/>
      <c r="K12" s="722">
        <v>6</v>
      </c>
      <c r="L12" s="720">
        <v>3</v>
      </c>
      <c r="M12" s="713">
        <f t="shared" si="2"/>
        <v>3</v>
      </c>
      <c r="N12" s="722">
        <v>10</v>
      </c>
      <c r="O12" s="727">
        <v>100</v>
      </c>
      <c r="P12" s="361">
        <f t="shared" si="3"/>
        <v>-90</v>
      </c>
    </row>
    <row r="13" spans="2:21" s="618" customFormat="1" x14ac:dyDescent="0.25">
      <c r="B13" s="217" t="s">
        <v>142</v>
      </c>
      <c r="C13" s="221">
        <v>3911</v>
      </c>
      <c r="D13" s="722">
        <v>1225</v>
      </c>
      <c r="E13" s="708">
        <f>1110</f>
        <v>1110</v>
      </c>
      <c r="F13" s="713">
        <f t="shared" si="0"/>
        <v>115</v>
      </c>
      <c r="G13" s="722">
        <v>10</v>
      </c>
      <c r="H13" s="708">
        <v>10</v>
      </c>
      <c r="I13" s="713">
        <f t="shared" si="1"/>
        <v>0</v>
      </c>
      <c r="J13" s="714"/>
      <c r="K13" s="722">
        <v>2250</v>
      </c>
      <c r="L13" s="720">
        <v>2075</v>
      </c>
      <c r="M13" s="713">
        <f t="shared" si="2"/>
        <v>175</v>
      </c>
      <c r="N13" s="722">
        <v>1875</v>
      </c>
      <c r="O13" s="727">
        <v>1705</v>
      </c>
      <c r="P13" s="361">
        <f t="shared" si="3"/>
        <v>170</v>
      </c>
    </row>
    <row r="14" spans="2:21" s="618" customFormat="1" x14ac:dyDescent="0.25">
      <c r="B14" s="217" t="s">
        <v>143</v>
      </c>
      <c r="C14" s="222">
        <v>3912</v>
      </c>
      <c r="D14" s="722">
        <v>1675</v>
      </c>
      <c r="E14" s="708">
        <v>1145</v>
      </c>
      <c r="F14" s="713">
        <f t="shared" si="0"/>
        <v>530</v>
      </c>
      <c r="G14" s="722">
        <v>5</v>
      </c>
      <c r="H14" s="708">
        <v>5</v>
      </c>
      <c r="I14" s="713">
        <f t="shared" si="1"/>
        <v>0</v>
      </c>
      <c r="J14" s="714"/>
      <c r="K14" s="722">
        <v>1500</v>
      </c>
      <c r="L14" s="720">
        <v>1250</v>
      </c>
      <c r="M14" s="713">
        <f t="shared" si="2"/>
        <v>250</v>
      </c>
      <c r="N14" s="722">
        <v>835</v>
      </c>
      <c r="O14" s="727">
        <v>585</v>
      </c>
      <c r="P14" s="361">
        <f t="shared" si="3"/>
        <v>250</v>
      </c>
    </row>
    <row r="15" spans="2:21" s="618" customFormat="1" x14ac:dyDescent="0.25">
      <c r="B15" s="217" t="s">
        <v>117</v>
      </c>
      <c r="C15" s="221">
        <v>3913</v>
      </c>
      <c r="D15" s="722">
        <v>1970</v>
      </c>
      <c r="E15" s="708">
        <v>2358</v>
      </c>
      <c r="F15" s="713">
        <f t="shared" si="0"/>
        <v>-388</v>
      </c>
      <c r="G15" s="722">
        <v>5</v>
      </c>
      <c r="H15" s="708">
        <v>8</v>
      </c>
      <c r="I15" s="713">
        <f t="shared" si="1"/>
        <v>-3</v>
      </c>
      <c r="J15" s="714"/>
      <c r="K15" s="722">
        <v>100</v>
      </c>
      <c r="L15" s="720">
        <f>130+3+30+80+80</f>
        <v>323</v>
      </c>
      <c r="M15" s="713">
        <f t="shared" si="2"/>
        <v>-223</v>
      </c>
      <c r="N15" s="722">
        <v>2215</v>
      </c>
      <c r="O15" s="727">
        <f>1280+407+1100+118+20</f>
        <v>2925</v>
      </c>
      <c r="P15" s="361">
        <f t="shared" si="3"/>
        <v>-710</v>
      </c>
    </row>
    <row r="16" spans="2:21" s="618" customFormat="1" x14ac:dyDescent="0.25">
      <c r="B16" s="216" t="s">
        <v>22</v>
      </c>
      <c r="C16" s="220">
        <v>3915</v>
      </c>
      <c r="D16" s="722">
        <v>50</v>
      </c>
      <c r="E16" s="708">
        <v>35</v>
      </c>
      <c r="F16" s="713">
        <f t="shared" si="0"/>
        <v>15</v>
      </c>
      <c r="G16" s="722">
        <v>5</v>
      </c>
      <c r="H16" s="708">
        <v>7</v>
      </c>
      <c r="I16" s="713">
        <f t="shared" si="1"/>
        <v>-2</v>
      </c>
      <c r="J16" s="714"/>
      <c r="K16" s="722">
        <v>10</v>
      </c>
      <c r="L16" s="720">
        <v>21</v>
      </c>
      <c r="M16" s="713">
        <f t="shared" si="2"/>
        <v>-11</v>
      </c>
      <c r="N16" s="722">
        <v>24</v>
      </c>
      <c r="O16" s="727">
        <v>20</v>
      </c>
      <c r="P16" s="361">
        <f t="shared" si="3"/>
        <v>4</v>
      </c>
    </row>
    <row r="17" spans="2:27" s="618" customFormat="1" x14ac:dyDescent="0.25">
      <c r="B17" s="216" t="s">
        <v>35</v>
      </c>
      <c r="C17" s="220">
        <v>3740</v>
      </c>
      <c r="D17" s="722">
        <v>370</v>
      </c>
      <c r="E17" s="708">
        <v>370</v>
      </c>
      <c r="F17" s="713">
        <f t="shared" si="0"/>
        <v>0</v>
      </c>
      <c r="G17" s="722">
        <v>40</v>
      </c>
      <c r="H17" s="708">
        <v>40</v>
      </c>
      <c r="I17" s="713">
        <f t="shared" si="1"/>
        <v>0</v>
      </c>
      <c r="J17" s="714"/>
      <c r="K17" s="722">
        <v>70</v>
      </c>
      <c r="L17" s="720">
        <v>20</v>
      </c>
      <c r="M17" s="713">
        <f t="shared" si="2"/>
        <v>50</v>
      </c>
      <c r="N17" s="722">
        <v>185</v>
      </c>
      <c r="O17" s="727">
        <v>184</v>
      </c>
      <c r="P17" s="361">
        <f t="shared" si="3"/>
        <v>1</v>
      </c>
    </row>
    <row r="18" spans="2:27" s="618" customFormat="1" x14ac:dyDescent="0.25">
      <c r="B18" s="216" t="s">
        <v>25</v>
      </c>
      <c r="C18" s="220">
        <v>3960</v>
      </c>
      <c r="D18" s="722">
        <v>25</v>
      </c>
      <c r="E18" s="708">
        <v>50</v>
      </c>
      <c r="F18" s="713">
        <f t="shared" si="0"/>
        <v>-25</v>
      </c>
      <c r="G18" s="722">
        <v>30</v>
      </c>
      <c r="H18" s="708">
        <v>50</v>
      </c>
      <c r="I18" s="713">
        <f t="shared" si="1"/>
        <v>-20</v>
      </c>
      <c r="J18" s="714"/>
      <c r="K18" s="722">
        <v>5</v>
      </c>
      <c r="L18" s="720">
        <v>0</v>
      </c>
      <c r="M18" s="713">
        <f t="shared" si="2"/>
        <v>5</v>
      </c>
      <c r="N18" s="722">
        <v>5</v>
      </c>
      <c r="O18" s="727">
        <v>28</v>
      </c>
      <c r="P18" s="361">
        <f t="shared" si="3"/>
        <v>-23</v>
      </c>
    </row>
    <row r="19" spans="2:27" s="618" customFormat="1" ht="15.75" thickBot="1" x14ac:dyDescent="0.3">
      <c r="B19" s="218" t="s">
        <v>26</v>
      </c>
      <c r="C19" s="223">
        <v>3210</v>
      </c>
      <c r="D19" s="724">
        <v>70</v>
      </c>
      <c r="E19" s="715">
        <v>80</v>
      </c>
      <c r="F19" s="716">
        <f t="shared" si="0"/>
        <v>-10</v>
      </c>
      <c r="G19" s="724">
        <v>60</v>
      </c>
      <c r="H19" s="715">
        <v>60</v>
      </c>
      <c r="I19" s="716">
        <f t="shared" si="1"/>
        <v>0</v>
      </c>
      <c r="J19" s="717"/>
      <c r="K19" s="724">
        <v>10</v>
      </c>
      <c r="L19" s="725">
        <v>10</v>
      </c>
      <c r="M19" s="716">
        <f t="shared" si="2"/>
        <v>0</v>
      </c>
      <c r="N19" s="724">
        <v>10</v>
      </c>
      <c r="O19" s="729">
        <v>10</v>
      </c>
      <c r="P19" s="730">
        <f t="shared" si="3"/>
        <v>0</v>
      </c>
    </row>
    <row r="20" spans="2:27" s="618" customFormat="1" ht="15.75" thickBot="1" x14ac:dyDescent="0.3">
      <c r="B20" s="353" t="s">
        <v>72</v>
      </c>
      <c r="C20" s="353"/>
      <c r="D20" s="200">
        <f>SUM(D5:D19)</f>
        <v>6683</v>
      </c>
      <c r="E20" s="197">
        <f>SUM(E5:E19)</f>
        <v>5945</v>
      </c>
      <c r="F20" s="718">
        <f t="shared" ref="F20" si="4">SUM(F5:F19)</f>
        <v>738</v>
      </c>
      <c r="G20" s="200">
        <f>SUM(G5:G19)</f>
        <v>317</v>
      </c>
      <c r="H20" s="197">
        <f>SUM(H5:H19)</f>
        <v>316</v>
      </c>
      <c r="I20" s="718">
        <f>SUM(I5:I19)</f>
        <v>1</v>
      </c>
      <c r="J20" s="719"/>
      <c r="K20" s="200">
        <f t="shared" ref="K20:P20" si="5">SUM(K5:K19)</f>
        <v>4030</v>
      </c>
      <c r="L20" s="197">
        <f t="shared" si="5"/>
        <v>3746</v>
      </c>
      <c r="M20" s="718">
        <f t="shared" si="5"/>
        <v>284</v>
      </c>
      <c r="N20" s="200">
        <f t="shared" si="5"/>
        <v>6309</v>
      </c>
      <c r="O20" s="197">
        <f t="shared" si="5"/>
        <v>6462</v>
      </c>
      <c r="P20" s="195">
        <f t="shared" si="5"/>
        <v>-153</v>
      </c>
    </row>
    <row r="21" spans="2:27" x14ac:dyDescent="0.25">
      <c r="B21" s="68"/>
      <c r="C21" s="69"/>
      <c r="P21" s="732"/>
      <c r="S21" s="7"/>
      <c r="T21" s="80" t="e">
        <f>#REF!+#REF!</f>
        <v>#REF!</v>
      </c>
    </row>
    <row r="22" spans="2:27" ht="36" customHeight="1" x14ac:dyDescent="0.25">
      <c r="B22" s="751" t="s">
        <v>219</v>
      </c>
      <c r="C22" s="751"/>
      <c r="D22" s="751"/>
      <c r="E22" s="751"/>
      <c r="F22" s="751"/>
      <c r="G22" s="751"/>
      <c r="H22" s="751"/>
      <c r="I22" s="751"/>
      <c r="J22" s="751"/>
      <c r="K22" s="751"/>
      <c r="L22" s="751"/>
      <c r="M22" s="751"/>
      <c r="N22" s="751"/>
      <c r="O22" s="751"/>
      <c r="P22" s="751"/>
      <c r="Q22" s="210"/>
      <c r="R22" s="61"/>
      <c r="S22" s="31"/>
      <c r="T22" s="31"/>
      <c r="U22" s="6"/>
      <c r="V22" s="5"/>
      <c r="W22" s="7"/>
      <c r="X22" s="7"/>
      <c r="Y22" s="7"/>
      <c r="Z22" s="7"/>
      <c r="AA22" s="7"/>
    </row>
    <row r="23" spans="2:27" ht="14.45" customHeight="1" x14ac:dyDescent="0.25">
      <c r="B23" s="735" t="s">
        <v>221</v>
      </c>
      <c r="C23" s="735"/>
      <c r="D23" s="735"/>
      <c r="E23" s="735"/>
      <c r="F23" s="735"/>
      <c r="G23" s="735"/>
      <c r="H23" s="735"/>
      <c r="I23" s="735"/>
      <c r="J23" s="735"/>
      <c r="K23" s="735"/>
      <c r="L23" s="735"/>
      <c r="M23" s="735"/>
      <c r="N23" s="735"/>
      <c r="O23" s="735"/>
      <c r="P23" s="735"/>
      <c r="Q23" s="211"/>
      <c r="R23" s="6"/>
      <c r="S23" s="31"/>
      <c r="T23" s="31"/>
      <c r="U23" s="6"/>
      <c r="V23" s="5"/>
      <c r="W23" s="7"/>
      <c r="X23" s="7"/>
      <c r="Y23" s="7"/>
      <c r="Z23" s="7"/>
      <c r="AA23" s="7"/>
    </row>
    <row r="24" spans="2:27" ht="19.149999999999999" customHeight="1" x14ac:dyDescent="0.25">
      <c r="B24" s="735"/>
      <c r="C24" s="735"/>
      <c r="D24" s="735"/>
      <c r="E24" s="735"/>
      <c r="F24" s="735"/>
      <c r="G24" s="735"/>
      <c r="H24" s="735"/>
      <c r="I24" s="735"/>
      <c r="J24" s="735"/>
      <c r="K24" s="735"/>
      <c r="L24" s="735"/>
      <c r="M24" s="735"/>
      <c r="N24" s="735"/>
      <c r="O24" s="735"/>
      <c r="P24" s="735"/>
      <c r="Q24" s="54"/>
    </row>
    <row r="25" spans="2:27" x14ac:dyDescent="0.25">
      <c r="B25" s="735" t="s">
        <v>216</v>
      </c>
      <c r="C25" s="735"/>
      <c r="D25" s="735"/>
      <c r="E25" s="735"/>
      <c r="F25" s="735"/>
      <c r="G25" s="735"/>
      <c r="H25" s="735"/>
      <c r="I25" s="735"/>
      <c r="J25" s="735"/>
      <c r="K25" s="735"/>
      <c r="L25" s="735"/>
      <c r="M25" s="735"/>
      <c r="N25" s="735"/>
      <c r="O25" s="735"/>
      <c r="P25" s="735"/>
      <c r="Q25" s="54"/>
    </row>
    <row r="26" spans="2:27" x14ac:dyDescent="0.25">
      <c r="B26" s="735"/>
      <c r="C26" s="735"/>
      <c r="D26" s="735"/>
      <c r="E26" s="735"/>
      <c r="F26" s="735"/>
      <c r="G26" s="735"/>
      <c r="H26" s="735"/>
      <c r="I26" s="735"/>
      <c r="J26" s="735"/>
      <c r="K26" s="735"/>
      <c r="L26" s="735"/>
      <c r="M26" s="735"/>
      <c r="N26" s="735"/>
      <c r="O26" s="735"/>
      <c r="P26" s="735"/>
    </row>
    <row r="27" spans="2:27" ht="15" customHeight="1" x14ac:dyDescent="0.25">
      <c r="B27" s="735" t="s">
        <v>217</v>
      </c>
      <c r="C27" s="735"/>
      <c r="D27" s="735"/>
      <c r="E27" s="735"/>
      <c r="F27" s="735"/>
      <c r="G27" s="735"/>
      <c r="H27" s="735"/>
      <c r="I27" s="735"/>
      <c r="J27" s="735"/>
      <c r="K27" s="735"/>
      <c r="L27" s="735"/>
      <c r="M27" s="735"/>
      <c r="N27" s="735"/>
      <c r="O27" s="735"/>
      <c r="P27" s="735"/>
    </row>
    <row r="28" spans="2:27" x14ac:dyDescent="0.25">
      <c r="B28" s="735"/>
      <c r="C28" s="735"/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  <c r="P28" s="735"/>
    </row>
    <row r="29" spans="2:27" x14ac:dyDescent="0.25">
      <c r="B29" s="735" t="s">
        <v>224</v>
      </c>
      <c r="C29" s="735"/>
      <c r="D29" s="735"/>
      <c r="E29" s="735"/>
      <c r="F29" s="735"/>
      <c r="G29" s="735"/>
      <c r="H29" s="735"/>
      <c r="I29" s="735"/>
      <c r="J29" s="735"/>
      <c r="K29" s="735"/>
      <c r="L29" s="735"/>
      <c r="M29" s="735"/>
      <c r="N29" s="735"/>
      <c r="O29" s="735"/>
      <c r="P29" s="735"/>
    </row>
    <row r="30" spans="2:27" x14ac:dyDescent="0.25">
      <c r="B30" s="735"/>
      <c r="C30" s="735"/>
      <c r="D30" s="735"/>
      <c r="E30" s="735"/>
      <c r="F30" s="735"/>
      <c r="G30" s="735"/>
      <c r="H30" s="735"/>
      <c r="I30" s="735"/>
      <c r="J30" s="735"/>
      <c r="K30" s="735"/>
      <c r="L30" s="735"/>
      <c r="M30" s="735"/>
      <c r="N30" s="735"/>
      <c r="O30" s="735"/>
      <c r="P30" s="735"/>
    </row>
    <row r="31" spans="2:27" x14ac:dyDescent="0.25">
      <c r="B31" s="735" t="s">
        <v>218</v>
      </c>
      <c r="C31" s="735"/>
      <c r="D31" s="735"/>
      <c r="E31" s="735"/>
      <c r="F31" s="735"/>
      <c r="G31" s="735"/>
      <c r="H31" s="735"/>
      <c r="I31" s="735"/>
      <c r="J31" s="735"/>
      <c r="K31" s="735"/>
      <c r="L31" s="735"/>
      <c r="M31" s="735"/>
      <c r="N31" s="735"/>
      <c r="O31" s="735"/>
      <c r="P31" s="735"/>
    </row>
    <row r="32" spans="2:27" x14ac:dyDescent="0.25">
      <c r="B32" s="735"/>
      <c r="C32" s="735"/>
      <c r="D32" s="735"/>
      <c r="E32" s="735"/>
      <c r="F32" s="735"/>
      <c r="G32" s="735"/>
      <c r="H32" s="735"/>
      <c r="I32" s="735"/>
      <c r="J32" s="735"/>
      <c r="K32" s="735"/>
      <c r="L32" s="735"/>
      <c r="M32" s="735"/>
      <c r="N32" s="735"/>
      <c r="O32" s="735"/>
      <c r="P32" s="735"/>
    </row>
  </sheetData>
  <mergeCells count="8">
    <mergeCell ref="B29:P30"/>
    <mergeCell ref="B31:P32"/>
    <mergeCell ref="B2:P2"/>
    <mergeCell ref="B23:P24"/>
    <mergeCell ref="B25:P26"/>
    <mergeCell ref="B27:P28"/>
    <mergeCell ref="B4:C4"/>
    <mergeCell ref="B22:P22"/>
  </mergeCells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4"/>
  <sheetViews>
    <sheetView workbookViewId="0">
      <selection activeCell="A22" sqref="A1:XFD1048576"/>
    </sheetView>
  </sheetViews>
  <sheetFormatPr defaultRowHeight="15" x14ac:dyDescent="0.25"/>
  <cols>
    <col min="1" max="1" width="37.7109375" style="369" bestFit="1" customWidth="1"/>
    <col min="2" max="2" width="19.42578125" style="369" customWidth="1"/>
    <col min="3" max="4" width="21.7109375" style="369" customWidth="1"/>
    <col min="5" max="5" width="9.140625" style="369"/>
    <col min="6" max="6" width="11.42578125" style="369" bestFit="1" customWidth="1"/>
    <col min="7" max="16384" width="9.140625" style="369"/>
  </cols>
  <sheetData>
    <row r="1" spans="1:6" ht="24" thickBot="1" x14ac:dyDescent="0.4">
      <c r="A1" s="385" t="s">
        <v>150</v>
      </c>
      <c r="B1" s="370"/>
      <c r="C1" s="370"/>
    </row>
    <row r="2" spans="1:6" ht="19.5" thickBot="1" x14ac:dyDescent="0.35">
      <c r="A2" s="85" t="s">
        <v>78</v>
      </c>
      <c r="B2" s="418" t="s">
        <v>79</v>
      </c>
      <c r="C2" s="418" t="s">
        <v>130</v>
      </c>
      <c r="D2" s="419" t="s">
        <v>131</v>
      </c>
    </row>
    <row r="3" spans="1:6" ht="15.75" thickBot="1" x14ac:dyDescent="0.3">
      <c r="A3" s="381" t="s">
        <v>80</v>
      </c>
      <c r="B3" s="402"/>
      <c r="C3" s="402"/>
      <c r="D3" s="382" t="s">
        <v>81</v>
      </c>
    </row>
    <row r="4" spans="1:6" x14ac:dyDescent="0.25">
      <c r="A4" s="407" t="s">
        <v>82</v>
      </c>
      <c r="B4" s="334">
        <v>6226</v>
      </c>
      <c r="C4" s="92"/>
      <c r="D4" s="389">
        <v>7788</v>
      </c>
    </row>
    <row r="5" spans="1:6" x14ac:dyDescent="0.25">
      <c r="A5" s="408" t="s">
        <v>83</v>
      </c>
      <c r="B5" s="306">
        <v>1786</v>
      </c>
      <c r="C5" s="306"/>
      <c r="D5" s="390">
        <v>1430</v>
      </c>
    </row>
    <row r="6" spans="1:6" x14ac:dyDescent="0.25">
      <c r="A6" s="408" t="s">
        <v>84</v>
      </c>
      <c r="B6" s="306">
        <v>2918</v>
      </c>
      <c r="C6" s="306"/>
      <c r="D6" s="390">
        <f>(D4+D5)*0.3642</f>
        <v>3357.1956</v>
      </c>
      <c r="F6" s="374"/>
    </row>
    <row r="7" spans="1:6" x14ac:dyDescent="0.25">
      <c r="A7" s="408" t="s">
        <v>85</v>
      </c>
      <c r="B7" s="404">
        <v>0</v>
      </c>
      <c r="C7" s="306"/>
      <c r="D7" s="391">
        <v>0</v>
      </c>
    </row>
    <row r="8" spans="1:6" x14ac:dyDescent="0.25">
      <c r="A8" s="408" t="s">
        <v>86</v>
      </c>
      <c r="B8" s="404">
        <v>0</v>
      </c>
      <c r="C8" s="306"/>
      <c r="D8" s="391">
        <v>0</v>
      </c>
    </row>
    <row r="9" spans="1:6" x14ac:dyDescent="0.25">
      <c r="A9" s="408" t="s">
        <v>87</v>
      </c>
      <c r="B9" s="306">
        <v>72</v>
      </c>
      <c r="C9" s="306"/>
      <c r="D9" s="390">
        <v>50</v>
      </c>
    </row>
    <row r="10" spans="1:6" x14ac:dyDescent="0.25">
      <c r="A10" s="408" t="s">
        <v>88</v>
      </c>
      <c r="B10" s="306">
        <v>46</v>
      </c>
      <c r="C10" s="306"/>
      <c r="D10" s="390">
        <v>47</v>
      </c>
    </row>
    <row r="11" spans="1:6" x14ac:dyDescent="0.25">
      <c r="A11" s="408" t="s">
        <v>89</v>
      </c>
      <c r="B11" s="306">
        <v>1</v>
      </c>
      <c r="C11" s="306"/>
      <c r="D11" s="390">
        <v>1</v>
      </c>
    </row>
    <row r="12" spans="1:6" ht="15.75" thickBot="1" x14ac:dyDescent="0.3">
      <c r="A12" s="409"/>
      <c r="B12" s="514"/>
      <c r="C12" s="100"/>
      <c r="D12" s="392"/>
      <c r="F12" s="101"/>
    </row>
    <row r="13" spans="1:6" ht="15.75" thickBot="1" x14ac:dyDescent="0.3">
      <c r="A13" s="410" t="s">
        <v>90</v>
      </c>
      <c r="B13" s="393">
        <v>11049</v>
      </c>
      <c r="C13" s="393">
        <v>10346</v>
      </c>
      <c r="D13" s="393">
        <f>SUM(D4:D12)</f>
        <v>12673.195599999999</v>
      </c>
      <c r="F13" s="374"/>
    </row>
    <row r="14" spans="1:6" ht="15.75" thickBot="1" x14ac:dyDescent="0.3">
      <c r="A14" s="372"/>
      <c r="B14" s="406"/>
      <c r="C14" s="406"/>
      <c r="D14" s="373"/>
    </row>
    <row r="15" spans="1:6" ht="15.75" thickBot="1" x14ac:dyDescent="0.3">
      <c r="A15" s="377" t="s">
        <v>1</v>
      </c>
      <c r="B15" s="434"/>
      <c r="C15" s="434"/>
      <c r="D15" s="378"/>
    </row>
    <row r="16" spans="1:6" x14ac:dyDescent="0.25">
      <c r="A16" s="411" t="s">
        <v>91</v>
      </c>
      <c r="B16" s="435">
        <v>20</v>
      </c>
      <c r="C16" s="435"/>
      <c r="D16" s="394"/>
    </row>
    <row r="17" spans="1:6" x14ac:dyDescent="0.25">
      <c r="A17" s="412" t="s">
        <v>92</v>
      </c>
      <c r="B17" s="436">
        <v>5</v>
      </c>
      <c r="C17" s="436"/>
      <c r="D17" s="395"/>
    </row>
    <row r="18" spans="1:6" x14ac:dyDescent="0.25">
      <c r="A18" s="412" t="s">
        <v>93</v>
      </c>
      <c r="B18" s="436">
        <v>25</v>
      </c>
      <c r="C18" s="436"/>
      <c r="D18" s="395"/>
      <c r="F18" s="374"/>
    </row>
    <row r="19" spans="1:6" x14ac:dyDescent="0.25">
      <c r="A19" s="413" t="s">
        <v>94</v>
      </c>
      <c r="B19" s="437">
        <v>25</v>
      </c>
      <c r="C19" s="437"/>
      <c r="D19" s="395"/>
    </row>
    <row r="20" spans="1:6" ht="15.75" thickBot="1" x14ac:dyDescent="0.3">
      <c r="A20" s="413"/>
      <c r="B20" s="437"/>
      <c r="C20" s="437"/>
      <c r="D20" s="396"/>
    </row>
    <row r="21" spans="1:6" ht="15.75" thickBot="1" x14ac:dyDescent="0.3">
      <c r="A21" s="429" t="s">
        <v>90</v>
      </c>
      <c r="B21" s="438">
        <f>SUM(B16:B20)</f>
        <v>75</v>
      </c>
      <c r="C21" s="438">
        <f>164+4</f>
        <v>168</v>
      </c>
      <c r="D21" s="438">
        <v>200</v>
      </c>
    </row>
    <row r="22" spans="1:6" ht="15.75" thickBot="1" x14ac:dyDescent="0.3">
      <c r="A22" s="372"/>
      <c r="B22" s="439"/>
      <c r="C22" s="439"/>
      <c r="D22" s="376"/>
    </row>
    <row r="23" spans="1:6" ht="15.75" thickBot="1" x14ac:dyDescent="0.3">
      <c r="A23" s="383" t="s">
        <v>2</v>
      </c>
      <c r="B23" s="440"/>
      <c r="C23" s="440"/>
      <c r="D23" s="384"/>
    </row>
    <row r="24" spans="1:6" ht="15.75" thickBot="1" x14ac:dyDescent="0.3">
      <c r="A24" s="421" t="s">
        <v>95</v>
      </c>
      <c r="B24" s="441">
        <v>50</v>
      </c>
      <c r="C24" s="441"/>
      <c r="D24" s="422"/>
    </row>
    <row r="25" spans="1:6" ht="15.75" thickBot="1" x14ac:dyDescent="0.3">
      <c r="A25" s="423" t="s">
        <v>90</v>
      </c>
      <c r="B25" s="442">
        <f>B24</f>
        <v>50</v>
      </c>
      <c r="C25" s="442">
        <f>4+3</f>
        <v>7</v>
      </c>
      <c r="D25" s="442">
        <v>50</v>
      </c>
    </row>
    <row r="26" spans="1:6" x14ac:dyDescent="0.25">
      <c r="A26" s="372"/>
      <c r="B26" s="439"/>
      <c r="C26" s="439"/>
      <c r="D26" s="376"/>
    </row>
    <row r="27" spans="1:6" ht="15.75" thickBot="1" x14ac:dyDescent="0.3">
      <c r="A27" s="372"/>
      <c r="B27" s="439"/>
      <c r="C27" s="439"/>
      <c r="D27" s="376"/>
    </row>
    <row r="28" spans="1:6" ht="15.75" thickBot="1" x14ac:dyDescent="0.3">
      <c r="A28" s="380" t="s">
        <v>96</v>
      </c>
      <c r="B28" s="443"/>
      <c r="C28" s="443"/>
      <c r="D28" s="386"/>
    </row>
    <row r="29" spans="1:6" ht="15.75" thickBot="1" x14ac:dyDescent="0.3">
      <c r="A29" s="425" t="s">
        <v>97</v>
      </c>
      <c r="B29" s="444">
        <v>10</v>
      </c>
      <c r="C29" s="444"/>
      <c r="D29" s="426"/>
    </row>
    <row r="30" spans="1:6" ht="15.75" thickBot="1" x14ac:dyDescent="0.3">
      <c r="A30" s="427" t="s">
        <v>90</v>
      </c>
      <c r="B30" s="445">
        <f>B29</f>
        <v>10</v>
      </c>
      <c r="C30" s="445">
        <f>1</f>
        <v>1</v>
      </c>
      <c r="D30" s="445">
        <v>50</v>
      </c>
    </row>
    <row r="31" spans="1:6" ht="15.75" thickBot="1" x14ac:dyDescent="0.3">
      <c r="A31" s="372"/>
      <c r="B31" s="439"/>
      <c r="C31" s="439"/>
      <c r="D31" s="376"/>
    </row>
    <row r="32" spans="1:6" ht="15.75" thickBot="1" x14ac:dyDescent="0.3">
      <c r="A32" s="133" t="s">
        <v>3</v>
      </c>
      <c r="B32" s="134"/>
      <c r="C32" s="135">
        <v>0</v>
      </c>
      <c r="D32" s="420">
        <v>0</v>
      </c>
    </row>
    <row r="33" spans="1:6" ht="15.75" thickBot="1" x14ac:dyDescent="0.3">
      <c r="A33" s="136" t="s">
        <v>90</v>
      </c>
      <c r="B33" s="137">
        <v>0</v>
      </c>
      <c r="C33" s="137">
        <v>0</v>
      </c>
      <c r="D33" s="268">
        <v>0</v>
      </c>
    </row>
    <row r="34" spans="1:6" ht="15.75" thickBot="1" x14ac:dyDescent="0.3">
      <c r="A34" s="372"/>
      <c r="B34" s="439"/>
      <c r="C34" s="439"/>
      <c r="D34" s="379"/>
    </row>
    <row r="35" spans="1:6" ht="15.75" thickBot="1" x14ac:dyDescent="0.3">
      <c r="A35" s="387" t="s">
        <v>5</v>
      </c>
      <c r="B35" s="446"/>
      <c r="C35" s="446"/>
      <c r="D35" s="388"/>
    </row>
    <row r="36" spans="1:6" x14ac:dyDescent="0.25">
      <c r="A36" s="414" t="s">
        <v>98</v>
      </c>
      <c r="B36" s="344">
        <v>20</v>
      </c>
      <c r="C36" s="447"/>
      <c r="D36" s="397"/>
    </row>
    <row r="37" spans="1:6" x14ac:dyDescent="0.25">
      <c r="A37" s="415" t="s">
        <v>99</v>
      </c>
      <c r="B37" s="448">
        <v>10</v>
      </c>
      <c r="C37" s="448"/>
      <c r="D37" s="398"/>
    </row>
    <row r="38" spans="1:6" x14ac:dyDescent="0.25">
      <c r="A38" s="415" t="s">
        <v>100</v>
      </c>
      <c r="B38" s="615">
        <v>0</v>
      </c>
      <c r="C38" s="448"/>
      <c r="D38" s="399"/>
    </row>
    <row r="39" spans="1:6" x14ac:dyDescent="0.25">
      <c r="A39" s="415" t="s">
        <v>101</v>
      </c>
      <c r="B39" s="615">
        <v>0</v>
      </c>
      <c r="C39" s="448"/>
      <c r="D39" s="399"/>
      <c r="F39" s="374"/>
    </row>
    <row r="40" spans="1:6" x14ac:dyDescent="0.25">
      <c r="A40" s="415" t="s">
        <v>102</v>
      </c>
      <c r="B40" s="448">
        <v>5</v>
      </c>
      <c r="C40" s="448"/>
      <c r="D40" s="398"/>
    </row>
    <row r="41" spans="1:6" x14ac:dyDescent="0.25">
      <c r="A41" s="415" t="s">
        <v>103</v>
      </c>
      <c r="B41" s="448">
        <v>465</v>
      </c>
      <c r="C41" s="448"/>
      <c r="D41" s="398"/>
    </row>
    <row r="42" spans="1:6" ht="15.75" thickBot="1" x14ac:dyDescent="0.3">
      <c r="A42" s="416" t="s">
        <v>90</v>
      </c>
      <c r="B42" s="449">
        <f>SUM(B36:B41)</f>
        <v>500</v>
      </c>
      <c r="C42" s="449">
        <v>548</v>
      </c>
      <c r="D42" s="449">
        <v>600</v>
      </c>
    </row>
    <row r="43" spans="1:6" ht="15.75" thickBot="1" x14ac:dyDescent="0.3">
      <c r="A43" s="430"/>
      <c r="B43" s="431"/>
      <c r="C43" s="431"/>
      <c r="D43" s="432"/>
    </row>
    <row r="44" spans="1:6" ht="15.75" thickBot="1" x14ac:dyDescent="0.3">
      <c r="A44" s="380" t="s">
        <v>13</v>
      </c>
      <c r="B44" s="443"/>
      <c r="C44" s="443"/>
      <c r="D44" s="386"/>
    </row>
    <row r="45" spans="1:6" ht="15.75" thickBot="1" x14ac:dyDescent="0.3">
      <c r="A45" s="425" t="s">
        <v>13</v>
      </c>
      <c r="B45" s="444">
        <v>56</v>
      </c>
      <c r="C45" s="444"/>
      <c r="D45" s="426"/>
    </row>
    <row r="46" spans="1:6" ht="15.75" thickBot="1" x14ac:dyDescent="0.3">
      <c r="A46" s="427" t="s">
        <v>90</v>
      </c>
      <c r="B46" s="445">
        <f>B45</f>
        <v>56</v>
      </c>
      <c r="C46" s="445">
        <f>256-140</f>
        <v>116</v>
      </c>
      <c r="D46" s="445">
        <v>150</v>
      </c>
    </row>
    <row r="47" spans="1:6" ht="15.75" thickBot="1" x14ac:dyDescent="0.3">
      <c r="A47" s="430"/>
      <c r="B47" s="431"/>
      <c r="C47" s="431"/>
      <c r="D47" s="432"/>
    </row>
    <row r="48" spans="1:6" ht="19.5" thickBot="1" x14ac:dyDescent="0.35">
      <c r="A48" s="417" t="s">
        <v>10</v>
      </c>
      <c r="B48" s="433">
        <f>B13+B21+B25+B30+B33+B42+B46</f>
        <v>11740</v>
      </c>
      <c r="C48" s="433">
        <f>C13+C21+C25+C30+C33+C42+C46</f>
        <v>11186</v>
      </c>
      <c r="D48" s="401">
        <f>D42+D33+D30+D25+D21+D13+D46</f>
        <v>13723.195599999999</v>
      </c>
      <c r="F48" s="27"/>
    </row>
    <row r="49" spans="1:4" x14ac:dyDescent="0.25">
      <c r="A49" s="371"/>
      <c r="B49" s="371"/>
      <c r="C49" s="371"/>
      <c r="D49" s="371"/>
    </row>
    <row r="50" spans="1:4" x14ac:dyDescent="0.25">
      <c r="A50" s="752"/>
      <c r="B50" s="752"/>
      <c r="C50" s="752"/>
      <c r="D50" s="371"/>
    </row>
    <row r="51" spans="1:4" ht="46.15" customHeight="1" x14ac:dyDescent="0.25">
      <c r="A51" s="753"/>
      <c r="B51" s="753"/>
      <c r="C51" s="753"/>
      <c r="D51" s="753"/>
    </row>
    <row r="52" spans="1:4" ht="49.5" customHeight="1" x14ac:dyDescent="0.25">
      <c r="A52" s="753"/>
      <c r="B52" s="753"/>
      <c r="C52" s="753"/>
      <c r="D52" s="753"/>
    </row>
    <row r="53" spans="1:4" ht="60" customHeight="1" x14ac:dyDescent="0.25">
      <c r="A53" s="614"/>
      <c r="B53" s="614"/>
      <c r="C53" s="614"/>
      <c r="D53" s="614"/>
    </row>
    <row r="54" spans="1:4" x14ac:dyDescent="0.25">
      <c r="A54" s="150"/>
      <c r="B54" s="151"/>
      <c r="C54" s="151"/>
      <c r="D54" s="151"/>
    </row>
  </sheetData>
  <mergeCells count="3">
    <mergeCell ref="A50:C50"/>
    <mergeCell ref="A51:D51"/>
    <mergeCell ref="A52:D52"/>
  </mergeCells>
  <pageMargins left="0.7" right="0.7" top="0.78740157499999996" bottom="0.78740157499999996" header="0.3" footer="0.3"/>
  <pageSetup paperSize="9" scale="8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0"/>
  <sheetViews>
    <sheetView workbookViewId="0">
      <selection activeCell="A2" sqref="A2"/>
    </sheetView>
  </sheetViews>
  <sheetFormatPr defaultColWidth="9.140625" defaultRowHeight="15" x14ac:dyDescent="0.25"/>
  <cols>
    <col min="1" max="1" width="37.7109375" style="369" bestFit="1" customWidth="1"/>
    <col min="2" max="2" width="19.42578125" style="369" customWidth="1"/>
    <col min="3" max="3" width="24" style="369" customWidth="1"/>
    <col min="4" max="4" width="18.42578125" style="369" customWidth="1"/>
    <col min="5" max="16384" width="9.140625" style="369"/>
  </cols>
  <sheetData>
    <row r="1" spans="1:6" ht="24" thickBot="1" x14ac:dyDescent="0.4">
      <c r="A1" s="385" t="s">
        <v>150</v>
      </c>
      <c r="B1" s="370"/>
      <c r="C1" s="370"/>
    </row>
    <row r="2" spans="1:6" ht="19.5" thickBot="1" x14ac:dyDescent="0.35">
      <c r="A2" s="85" t="s">
        <v>160</v>
      </c>
      <c r="B2" s="418" t="s">
        <v>79</v>
      </c>
      <c r="C2" s="418" t="s">
        <v>130</v>
      </c>
      <c r="D2" s="419" t="s">
        <v>131</v>
      </c>
    </row>
    <row r="3" spans="1:6" ht="15.75" thickBot="1" x14ac:dyDescent="0.3">
      <c r="A3" s="381" t="s">
        <v>80</v>
      </c>
      <c r="B3" s="513"/>
      <c r="C3" s="402"/>
      <c r="D3" s="382"/>
    </row>
    <row r="4" spans="1:6" x14ac:dyDescent="0.25">
      <c r="A4" s="407" t="s">
        <v>82</v>
      </c>
      <c r="B4" s="334">
        <v>2596</v>
      </c>
      <c r="C4" s="389">
        <v>2602</v>
      </c>
      <c r="D4" s="389">
        <v>2908</v>
      </c>
    </row>
    <row r="5" spans="1:6" x14ac:dyDescent="0.25">
      <c r="A5" s="408" t="s">
        <v>83</v>
      </c>
      <c r="B5" s="306">
        <v>250</v>
      </c>
      <c r="C5" s="390">
        <v>294</v>
      </c>
      <c r="D5" s="390">
        <v>300</v>
      </c>
    </row>
    <row r="6" spans="1:6" x14ac:dyDescent="0.25">
      <c r="A6" s="408" t="s">
        <v>84</v>
      </c>
      <c r="B6" s="306">
        <v>1037</v>
      </c>
      <c r="C6" s="390">
        <v>1052</v>
      </c>
      <c r="D6" s="390">
        <v>1169</v>
      </c>
      <c r="F6" s="374"/>
    </row>
    <row r="7" spans="1:6" x14ac:dyDescent="0.25">
      <c r="A7" s="408" t="s">
        <v>85</v>
      </c>
      <c r="B7" s="404"/>
      <c r="C7" s="390"/>
      <c r="D7" s="391"/>
    </row>
    <row r="8" spans="1:6" x14ac:dyDescent="0.25">
      <c r="A8" s="408" t="s">
        <v>104</v>
      </c>
      <c r="B8" s="404"/>
      <c r="C8" s="390"/>
      <c r="D8" s="391"/>
    </row>
    <row r="9" spans="1:6" x14ac:dyDescent="0.25">
      <c r="A9" s="408" t="s">
        <v>87</v>
      </c>
      <c r="B9" s="404"/>
      <c r="C9" s="390">
        <v>25</v>
      </c>
      <c r="D9" s="390">
        <v>25</v>
      </c>
    </row>
    <row r="10" spans="1:6" x14ac:dyDescent="0.25">
      <c r="A10" s="408" t="s">
        <v>88</v>
      </c>
      <c r="B10" s="306">
        <v>93</v>
      </c>
      <c r="C10" s="390">
        <v>81</v>
      </c>
      <c r="D10" s="390">
        <v>93</v>
      </c>
    </row>
    <row r="11" spans="1:6" x14ac:dyDescent="0.25">
      <c r="A11" s="408" t="s">
        <v>89</v>
      </c>
      <c r="B11" s="404"/>
      <c r="C11" s="390">
        <v>1</v>
      </c>
      <c r="D11" s="390">
        <v>1</v>
      </c>
    </row>
    <row r="12" spans="1:6" ht="15.75" thickBot="1" x14ac:dyDescent="0.3">
      <c r="A12" s="409"/>
      <c r="B12" s="514"/>
      <c r="C12" s="321"/>
      <c r="D12" s="392"/>
    </row>
    <row r="13" spans="1:6" ht="15.75" thickBot="1" x14ac:dyDescent="0.3">
      <c r="A13" s="410" t="s">
        <v>90</v>
      </c>
      <c r="B13" s="393">
        <f>SUM(B4:B11)</f>
        <v>3976</v>
      </c>
      <c r="C13" s="393">
        <f>SUM(C4:C11)</f>
        <v>4055</v>
      </c>
      <c r="D13" s="393">
        <f>SUM(D4:D12)</f>
        <v>4496</v>
      </c>
    </row>
    <row r="14" spans="1:6" ht="15.75" thickBot="1" x14ac:dyDescent="0.3">
      <c r="A14" s="372"/>
      <c r="B14" s="406"/>
      <c r="C14" s="406"/>
      <c r="D14" s="373"/>
    </row>
    <row r="15" spans="1:6" ht="15.75" thickBot="1" x14ac:dyDescent="0.3">
      <c r="A15" s="377" t="s">
        <v>1</v>
      </c>
      <c r="B15" s="515"/>
      <c r="C15" s="434"/>
      <c r="D15" s="378"/>
    </row>
    <row r="16" spans="1:6" x14ac:dyDescent="0.25">
      <c r="A16" s="411" t="s">
        <v>91</v>
      </c>
      <c r="B16" s="165">
        <v>40</v>
      </c>
      <c r="C16" s="394">
        <v>29</v>
      </c>
      <c r="D16" s="394">
        <v>30</v>
      </c>
    </row>
    <row r="17" spans="1:4" x14ac:dyDescent="0.25">
      <c r="A17" s="412" t="s">
        <v>92</v>
      </c>
      <c r="B17" s="313">
        <v>0</v>
      </c>
      <c r="C17" s="395"/>
      <c r="D17" s="395">
        <f>[2]List2!O38</f>
        <v>0</v>
      </c>
    </row>
    <row r="18" spans="1:4" x14ac:dyDescent="0.25">
      <c r="A18" s="412" t="s">
        <v>93</v>
      </c>
      <c r="B18" s="436">
        <v>30</v>
      </c>
      <c r="C18" s="395">
        <v>5</v>
      </c>
      <c r="D18" s="395">
        <v>26</v>
      </c>
    </row>
    <row r="19" spans="1:4" x14ac:dyDescent="0.25">
      <c r="A19" s="413" t="s">
        <v>94</v>
      </c>
      <c r="B19" s="313">
        <v>3</v>
      </c>
      <c r="C19" s="326"/>
      <c r="D19" s="396">
        <v>2</v>
      </c>
    </row>
    <row r="20" spans="1:4" ht="15.75" thickBot="1" x14ac:dyDescent="0.3">
      <c r="A20" s="413"/>
      <c r="B20" s="166"/>
      <c r="C20" s="326"/>
      <c r="D20" s="396"/>
    </row>
    <row r="21" spans="1:4" ht="15.75" thickBot="1" x14ac:dyDescent="0.3">
      <c r="A21" s="429" t="s">
        <v>90</v>
      </c>
      <c r="B21" s="438">
        <f>SUM(B16:B20)</f>
        <v>73</v>
      </c>
      <c r="C21" s="438">
        <f>SUM(C16:C19)</f>
        <v>34</v>
      </c>
      <c r="D21" s="451">
        <f>SUM(D16:D20)</f>
        <v>58</v>
      </c>
    </row>
    <row r="22" spans="1:4" ht="15.75" thickBot="1" x14ac:dyDescent="0.3">
      <c r="A22" s="372"/>
      <c r="B22" s="439"/>
      <c r="C22" s="439"/>
      <c r="D22" s="376"/>
    </row>
    <row r="23" spans="1:4" ht="15.75" thickBot="1" x14ac:dyDescent="0.3">
      <c r="A23" s="383" t="s">
        <v>2</v>
      </c>
      <c r="B23" s="516"/>
      <c r="C23" s="172"/>
      <c r="D23" s="384"/>
    </row>
    <row r="24" spans="1:4" ht="15.75" thickBot="1" x14ac:dyDescent="0.3">
      <c r="A24" s="421" t="s">
        <v>95</v>
      </c>
      <c r="B24" s="167">
        <v>3</v>
      </c>
      <c r="C24" s="422">
        <v>0</v>
      </c>
      <c r="D24" s="422">
        <v>2</v>
      </c>
    </row>
    <row r="25" spans="1:4" ht="15.75" thickBot="1" x14ac:dyDescent="0.3">
      <c r="A25" s="423" t="s">
        <v>90</v>
      </c>
      <c r="B25" s="442">
        <f>B24</f>
        <v>3</v>
      </c>
      <c r="C25" s="331">
        <f>SUM(C24)</f>
        <v>0</v>
      </c>
      <c r="D25" s="331">
        <f>SUM(D24)</f>
        <v>2</v>
      </c>
    </row>
    <row r="26" spans="1:4" x14ac:dyDescent="0.25">
      <c r="A26" s="372"/>
      <c r="B26" s="439"/>
      <c r="C26" s="439"/>
      <c r="D26" s="376"/>
    </row>
    <row r="27" spans="1:4" ht="15.75" thickBot="1" x14ac:dyDescent="0.3">
      <c r="A27" s="372"/>
      <c r="B27" s="439"/>
      <c r="C27" s="439"/>
      <c r="D27" s="376"/>
    </row>
    <row r="28" spans="1:4" ht="15.75" thickBot="1" x14ac:dyDescent="0.3">
      <c r="A28" s="380" t="s">
        <v>96</v>
      </c>
      <c r="B28" s="443"/>
      <c r="C28" s="443"/>
      <c r="D28" s="386"/>
    </row>
    <row r="29" spans="1:4" ht="15.75" thickBot="1" x14ac:dyDescent="0.3">
      <c r="A29" s="425" t="s">
        <v>97</v>
      </c>
      <c r="B29" s="517">
        <v>5</v>
      </c>
      <c r="C29" s="517">
        <v>5</v>
      </c>
      <c r="D29" s="426">
        <v>5</v>
      </c>
    </row>
    <row r="30" spans="1:4" ht="15.75" thickBot="1" x14ac:dyDescent="0.3">
      <c r="A30" s="427" t="s">
        <v>90</v>
      </c>
      <c r="B30" s="445">
        <f>B29</f>
        <v>5</v>
      </c>
      <c r="C30" s="332">
        <f>SUM(C29)</f>
        <v>5</v>
      </c>
      <c r="D30" s="332">
        <f>SUM(D29)</f>
        <v>5</v>
      </c>
    </row>
    <row r="31" spans="1:4" ht="15.75" thickBot="1" x14ac:dyDescent="0.3">
      <c r="A31" s="372"/>
      <c r="B31" s="439"/>
      <c r="C31" s="439"/>
      <c r="D31" s="376"/>
    </row>
    <row r="32" spans="1:4" ht="15.75" thickBot="1" x14ac:dyDescent="0.3">
      <c r="A32" s="252" t="s">
        <v>3</v>
      </c>
      <c r="B32" s="302"/>
      <c r="C32" s="302"/>
      <c r="D32" s="420">
        <v>0</v>
      </c>
    </row>
    <row r="33" spans="1:4" ht="15.75" thickBot="1" x14ac:dyDescent="0.3">
      <c r="A33" s="277" t="s">
        <v>90</v>
      </c>
      <c r="B33" s="303"/>
      <c r="C33" s="303"/>
      <c r="D33" s="268">
        <v>0</v>
      </c>
    </row>
    <row r="34" spans="1:4" ht="15.75" thickBot="1" x14ac:dyDescent="0.3">
      <c r="A34" s="372"/>
      <c r="B34" s="439"/>
      <c r="C34" s="439"/>
      <c r="D34" s="379"/>
    </row>
    <row r="35" spans="1:4" ht="15.75" thickBot="1" x14ac:dyDescent="0.3">
      <c r="A35" s="387" t="s">
        <v>5</v>
      </c>
      <c r="B35" s="446"/>
      <c r="C35" s="446"/>
      <c r="D35" s="388"/>
    </row>
    <row r="36" spans="1:4" x14ac:dyDescent="0.25">
      <c r="A36" s="414" t="s">
        <v>98</v>
      </c>
      <c r="B36" s="518">
        <v>6</v>
      </c>
      <c r="C36" s="397">
        <v>2</v>
      </c>
      <c r="D36" s="397">
        <v>3</v>
      </c>
    </row>
    <row r="37" spans="1:4" x14ac:dyDescent="0.25">
      <c r="A37" s="415" t="s">
        <v>99</v>
      </c>
      <c r="B37" s="169">
        <v>3</v>
      </c>
      <c r="C37" s="398">
        <v>3</v>
      </c>
      <c r="D37" s="398">
        <v>3</v>
      </c>
    </row>
    <row r="38" spans="1:4" x14ac:dyDescent="0.25">
      <c r="A38" s="415" t="s">
        <v>100</v>
      </c>
      <c r="B38" s="168">
        <v>0</v>
      </c>
      <c r="C38" s="398"/>
      <c r="D38" s="399"/>
    </row>
    <row r="39" spans="1:4" x14ac:dyDescent="0.25">
      <c r="A39" s="415" t="s">
        <v>101</v>
      </c>
      <c r="B39" s="168">
        <v>0</v>
      </c>
      <c r="C39" s="398"/>
      <c r="D39" s="399"/>
    </row>
    <row r="40" spans="1:4" x14ac:dyDescent="0.25">
      <c r="A40" s="415" t="s">
        <v>102</v>
      </c>
      <c r="B40" s="168">
        <v>3</v>
      </c>
      <c r="C40" s="398">
        <v>6</v>
      </c>
      <c r="D40" s="399">
        <v>6</v>
      </c>
    </row>
    <row r="41" spans="1:4" x14ac:dyDescent="0.25">
      <c r="A41" s="415" t="s">
        <v>105</v>
      </c>
      <c r="B41" s="168">
        <v>5</v>
      </c>
      <c r="C41" s="398">
        <v>1</v>
      </c>
      <c r="D41" s="399">
        <v>2</v>
      </c>
    </row>
    <row r="42" spans="1:4" ht="15.75" thickBot="1" x14ac:dyDescent="0.3">
      <c r="A42" s="416" t="s">
        <v>90</v>
      </c>
      <c r="B42" s="519">
        <f>SUM(B36:B41)</f>
        <v>17</v>
      </c>
      <c r="C42" s="333">
        <f>SUM(C36:C41)</f>
        <v>12</v>
      </c>
      <c r="D42" s="333">
        <f>SUM(D36:D41)</f>
        <v>14</v>
      </c>
    </row>
    <row r="43" spans="1:4" ht="15.75" thickBot="1" x14ac:dyDescent="0.3">
      <c r="A43" s="430"/>
      <c r="B43" s="520"/>
      <c r="C43" s="431"/>
      <c r="D43" s="432"/>
    </row>
    <row r="44" spans="1:4" ht="19.5" thickBot="1" x14ac:dyDescent="0.35">
      <c r="A44" s="417" t="s">
        <v>10</v>
      </c>
      <c r="B44" s="433">
        <f>B13+B21+B25+B30+B42</f>
        <v>4074</v>
      </c>
      <c r="C44" s="433">
        <f>C13+C21+C25+C30+C33+C42</f>
        <v>4106</v>
      </c>
      <c r="D44" s="433">
        <f>D13+D21+D25+D30+D33+D42</f>
        <v>4575</v>
      </c>
    </row>
    <row r="45" spans="1:4" x14ac:dyDescent="0.25">
      <c r="A45" s="371"/>
      <c r="B45" s="371"/>
      <c r="C45" s="371"/>
      <c r="D45" s="371"/>
    </row>
    <row r="46" spans="1:4" x14ac:dyDescent="0.25">
      <c r="A46" s="521" t="s">
        <v>157</v>
      </c>
      <c r="B46" s="521"/>
      <c r="C46" s="521"/>
      <c r="D46" s="191"/>
    </row>
    <row r="47" spans="1:4" x14ac:dyDescent="0.25">
      <c r="A47" s="191" t="s">
        <v>158</v>
      </c>
      <c r="B47" s="191"/>
      <c r="C47" s="191"/>
      <c r="D47" s="191"/>
    </row>
    <row r="48" spans="1:4" x14ac:dyDescent="0.25">
      <c r="A48" s="371" t="s">
        <v>159</v>
      </c>
      <c r="B48" s="371"/>
      <c r="C48" s="371"/>
      <c r="D48" s="371"/>
    </row>
    <row r="49" spans="1:4" x14ac:dyDescent="0.25">
      <c r="A49" s="371"/>
      <c r="B49" s="371"/>
      <c r="C49" s="371"/>
      <c r="D49" s="371"/>
    </row>
    <row r="50" spans="1:4" x14ac:dyDescent="0.25">
      <c r="A50" s="371"/>
      <c r="B50" s="371"/>
      <c r="C50" s="371"/>
      <c r="D50" s="371"/>
    </row>
  </sheetData>
  <pageMargins left="0.7" right="0.7" top="0.78740157499999996" bottom="0.78740157499999996" header="0.3" footer="0.3"/>
  <pageSetup paperSize="9" scale="8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50"/>
  <sheetViews>
    <sheetView zoomScaleNormal="100" workbookViewId="0">
      <selection activeCell="A2" sqref="A2"/>
    </sheetView>
  </sheetViews>
  <sheetFormatPr defaultRowHeight="15" x14ac:dyDescent="0.25"/>
  <cols>
    <col min="1" max="1" width="37.7109375" style="369" bestFit="1" customWidth="1"/>
    <col min="2" max="2" width="19.42578125" style="369" customWidth="1"/>
    <col min="3" max="3" width="24" style="369" customWidth="1"/>
    <col min="4" max="4" width="18.42578125" style="369" customWidth="1"/>
    <col min="5" max="16384" width="9.140625" style="369"/>
  </cols>
  <sheetData>
    <row r="1" spans="1:8" ht="24" thickBot="1" x14ac:dyDescent="0.4">
      <c r="A1" s="385" t="s">
        <v>150</v>
      </c>
      <c r="B1" s="370"/>
      <c r="C1" s="370"/>
    </row>
    <row r="2" spans="1:8" ht="19.5" thickBot="1" x14ac:dyDescent="0.35">
      <c r="A2" s="85" t="s">
        <v>192</v>
      </c>
      <c r="B2" s="418" t="s">
        <v>79</v>
      </c>
      <c r="C2" s="418" t="s">
        <v>130</v>
      </c>
      <c r="D2" s="419" t="s">
        <v>131</v>
      </c>
      <c r="F2" s="371"/>
      <c r="G2" s="371"/>
    </row>
    <row r="3" spans="1:8" ht="15.75" thickBot="1" x14ac:dyDescent="0.3">
      <c r="A3" s="381" t="s">
        <v>80</v>
      </c>
      <c r="B3" s="402"/>
      <c r="C3" s="402"/>
      <c r="D3" s="382"/>
      <c r="F3" s="371"/>
      <c r="G3" s="371"/>
    </row>
    <row r="4" spans="1:8" x14ac:dyDescent="0.25">
      <c r="A4" s="407" t="s">
        <v>82</v>
      </c>
      <c r="B4" s="92">
        <v>2131</v>
      </c>
      <c r="C4" s="92"/>
      <c r="D4" s="389">
        <v>2399</v>
      </c>
      <c r="F4" s="170"/>
      <c r="G4" s="371"/>
    </row>
    <row r="5" spans="1:8" x14ac:dyDescent="0.25">
      <c r="A5" s="408" t="s">
        <v>83</v>
      </c>
      <c r="B5" s="306">
        <v>275</v>
      </c>
      <c r="C5" s="306"/>
      <c r="D5" s="390">
        <v>400</v>
      </c>
      <c r="F5" s="11"/>
      <c r="G5" s="371"/>
    </row>
    <row r="6" spans="1:8" x14ac:dyDescent="0.25">
      <c r="A6" s="408" t="s">
        <v>84</v>
      </c>
      <c r="B6" s="306">
        <v>876</v>
      </c>
      <c r="C6" s="306"/>
      <c r="D6" s="390">
        <v>1019</v>
      </c>
      <c r="F6" s="170"/>
      <c r="G6" s="371"/>
      <c r="H6" s="374"/>
    </row>
    <row r="7" spans="1:8" x14ac:dyDescent="0.25">
      <c r="A7" s="408" t="s">
        <v>85</v>
      </c>
      <c r="B7" s="306">
        <v>0</v>
      </c>
      <c r="C7" s="306"/>
      <c r="D7" s="390">
        <v>0</v>
      </c>
      <c r="F7" s="170"/>
      <c r="G7" s="371"/>
    </row>
    <row r="8" spans="1:8" x14ac:dyDescent="0.25">
      <c r="A8" s="408" t="s">
        <v>104</v>
      </c>
      <c r="B8" s="306">
        <v>0</v>
      </c>
      <c r="C8" s="306"/>
      <c r="D8" s="390">
        <v>0</v>
      </c>
      <c r="F8" s="170"/>
      <c r="G8" s="371"/>
    </row>
    <row r="9" spans="1:8" x14ac:dyDescent="0.25">
      <c r="A9" s="408" t="s">
        <v>87</v>
      </c>
      <c r="B9" s="306">
        <v>10</v>
      </c>
      <c r="C9" s="306"/>
      <c r="D9" s="390">
        <v>18</v>
      </c>
      <c r="F9" s="170"/>
      <c r="G9" s="371"/>
    </row>
    <row r="10" spans="1:8" x14ac:dyDescent="0.25">
      <c r="A10" s="408" t="s">
        <v>88</v>
      </c>
      <c r="B10" s="306">
        <v>69</v>
      </c>
      <c r="C10" s="306"/>
      <c r="D10" s="390">
        <v>73</v>
      </c>
      <c r="F10" s="170"/>
      <c r="G10" s="371"/>
    </row>
    <row r="11" spans="1:8" x14ac:dyDescent="0.25">
      <c r="A11" s="408" t="s">
        <v>89</v>
      </c>
      <c r="B11" s="306">
        <v>1</v>
      </c>
      <c r="C11" s="306"/>
      <c r="D11" s="390">
        <v>1</v>
      </c>
      <c r="F11" s="170"/>
      <c r="G11" s="371"/>
    </row>
    <row r="12" spans="1:8" ht="15.75" thickBot="1" x14ac:dyDescent="0.3">
      <c r="A12" s="409"/>
      <c r="B12" s="405"/>
      <c r="C12" s="405"/>
      <c r="D12" s="392"/>
      <c r="F12" s="371"/>
      <c r="G12" s="371"/>
    </row>
    <row r="13" spans="1:8" ht="15.75" thickBot="1" x14ac:dyDescent="0.3">
      <c r="A13" s="410" t="s">
        <v>90</v>
      </c>
      <c r="B13" s="452">
        <f>SUM(B4:B12)</f>
        <v>3362</v>
      </c>
      <c r="C13" s="393">
        <v>3372</v>
      </c>
      <c r="D13" s="393">
        <f>SUM(D4:D12)</f>
        <v>3910</v>
      </c>
      <c r="F13" s="374" t="s">
        <v>193</v>
      </c>
    </row>
    <row r="14" spans="1:8" ht="15.75" thickBot="1" x14ac:dyDescent="0.3">
      <c r="A14" s="372"/>
      <c r="B14" s="406"/>
      <c r="C14" s="406"/>
      <c r="D14" s="373"/>
    </row>
    <row r="15" spans="1:8" ht="15.75" thickBot="1" x14ac:dyDescent="0.3">
      <c r="A15" s="377" t="s">
        <v>1</v>
      </c>
      <c r="B15" s="434"/>
      <c r="C15" s="434"/>
      <c r="D15" s="378"/>
      <c r="F15" s="371"/>
      <c r="G15" s="371"/>
    </row>
    <row r="16" spans="1:8" x14ac:dyDescent="0.25">
      <c r="A16" s="411" t="s">
        <v>91</v>
      </c>
      <c r="B16" s="435">
        <v>10</v>
      </c>
      <c r="C16" s="435">
        <v>13</v>
      </c>
      <c r="D16" s="394">
        <v>15</v>
      </c>
      <c r="F16" s="170"/>
      <c r="G16" s="371"/>
    </row>
    <row r="17" spans="1:7" x14ac:dyDescent="0.25">
      <c r="A17" s="412" t="s">
        <v>92</v>
      </c>
      <c r="B17" s="436">
        <v>30</v>
      </c>
      <c r="C17" s="436">
        <v>2</v>
      </c>
      <c r="D17" s="395">
        <v>40</v>
      </c>
      <c r="F17" s="170"/>
      <c r="G17" s="371"/>
    </row>
    <row r="18" spans="1:7" x14ac:dyDescent="0.25">
      <c r="A18" s="412" t="s">
        <v>93</v>
      </c>
      <c r="B18" s="436">
        <v>90</v>
      </c>
      <c r="C18" s="436">
        <v>61</v>
      </c>
      <c r="D18" s="395">
        <v>50</v>
      </c>
      <c r="F18" s="170"/>
      <c r="G18" s="371"/>
    </row>
    <row r="19" spans="1:7" x14ac:dyDescent="0.25">
      <c r="A19" s="413" t="s">
        <v>94</v>
      </c>
      <c r="B19" s="437">
        <v>5</v>
      </c>
      <c r="C19" s="437">
        <v>38</v>
      </c>
      <c r="D19" s="326">
        <v>20</v>
      </c>
      <c r="F19" s="170"/>
      <c r="G19" s="371"/>
    </row>
    <row r="20" spans="1:7" ht="15.75" thickBot="1" x14ac:dyDescent="0.3">
      <c r="A20" s="413"/>
      <c r="B20" s="437"/>
      <c r="C20" s="437"/>
      <c r="D20" s="396"/>
      <c r="F20" s="371"/>
      <c r="G20" s="371"/>
    </row>
    <row r="21" spans="1:7" ht="15.75" thickBot="1" x14ac:dyDescent="0.3">
      <c r="A21" s="429" t="s">
        <v>90</v>
      </c>
      <c r="B21" s="438">
        <f>SUM(B16:B20)</f>
        <v>135</v>
      </c>
      <c r="C21" s="438">
        <f>SUM(C16:C20)</f>
        <v>114</v>
      </c>
      <c r="D21" s="451">
        <f>SUM(D16:D20)</f>
        <v>125</v>
      </c>
    </row>
    <row r="22" spans="1:7" ht="15.75" thickBot="1" x14ac:dyDescent="0.3">
      <c r="A22" s="372"/>
      <c r="B22" s="439"/>
      <c r="C22" s="439"/>
      <c r="D22" s="376"/>
    </row>
    <row r="23" spans="1:7" ht="15.75" thickBot="1" x14ac:dyDescent="0.3">
      <c r="A23" s="383" t="s">
        <v>2</v>
      </c>
      <c r="B23" s="440"/>
      <c r="C23" s="440"/>
      <c r="D23" s="384"/>
    </row>
    <row r="24" spans="1:7" ht="15.75" thickBot="1" x14ac:dyDescent="0.3">
      <c r="A24" s="421" t="s">
        <v>95</v>
      </c>
      <c r="B24" s="441">
        <v>20</v>
      </c>
      <c r="C24" s="441">
        <v>5</v>
      </c>
      <c r="D24" s="422">
        <v>18</v>
      </c>
    </row>
    <row r="25" spans="1:7" ht="15.75" thickBot="1" x14ac:dyDescent="0.3">
      <c r="A25" s="423" t="s">
        <v>90</v>
      </c>
      <c r="B25" s="442">
        <f>SUM(B24)</f>
        <v>20</v>
      </c>
      <c r="C25" s="442">
        <f>SUM(C24)</f>
        <v>5</v>
      </c>
      <c r="D25" s="331">
        <f>SUM(D24)</f>
        <v>18</v>
      </c>
    </row>
    <row r="26" spans="1:7" x14ac:dyDescent="0.25">
      <c r="A26" s="372"/>
      <c r="B26" s="439"/>
      <c r="C26" s="439"/>
      <c r="D26" s="376"/>
    </row>
    <row r="27" spans="1:7" ht="15.75" thickBot="1" x14ac:dyDescent="0.3">
      <c r="A27" s="372"/>
      <c r="B27" s="439"/>
      <c r="C27" s="439"/>
      <c r="D27" s="376"/>
    </row>
    <row r="28" spans="1:7" ht="15.75" thickBot="1" x14ac:dyDescent="0.3">
      <c r="A28" s="380" t="s">
        <v>96</v>
      </c>
      <c r="B28" s="443"/>
      <c r="C28" s="443"/>
      <c r="D28" s="386"/>
    </row>
    <row r="29" spans="1:7" ht="15.75" thickBot="1" x14ac:dyDescent="0.3">
      <c r="A29" s="425" t="s">
        <v>97</v>
      </c>
      <c r="B29" s="444">
        <v>10</v>
      </c>
      <c r="C29" s="444">
        <v>2</v>
      </c>
      <c r="D29" s="426">
        <v>5</v>
      </c>
    </row>
    <row r="30" spans="1:7" ht="15.75" thickBot="1" x14ac:dyDescent="0.3">
      <c r="A30" s="427" t="s">
        <v>90</v>
      </c>
      <c r="B30" s="445">
        <f>SUM(B29)</f>
        <v>10</v>
      </c>
      <c r="C30" s="445">
        <f>SUM(C29)</f>
        <v>2</v>
      </c>
      <c r="D30" s="332">
        <f>SUM(D29)</f>
        <v>5</v>
      </c>
    </row>
    <row r="31" spans="1:7" ht="15.75" thickBot="1" x14ac:dyDescent="0.3">
      <c r="A31" s="372"/>
      <c r="B31" s="439"/>
      <c r="C31" s="439"/>
      <c r="D31" s="376"/>
    </row>
    <row r="32" spans="1:7" ht="15.75" thickBot="1" x14ac:dyDescent="0.3">
      <c r="A32" s="611" t="s">
        <v>3</v>
      </c>
      <c r="B32" s="612">
        <v>0</v>
      </c>
      <c r="C32" s="612">
        <v>0</v>
      </c>
      <c r="D32" s="420">
        <v>0</v>
      </c>
    </row>
    <row r="33" spans="1:7" ht="15.75" thickBot="1" x14ac:dyDescent="0.3">
      <c r="A33" s="136" t="s">
        <v>90</v>
      </c>
      <c r="B33" s="137">
        <f>SUM(B32)</f>
        <v>0</v>
      </c>
      <c r="C33" s="137">
        <f>SUM(C32)</f>
        <v>0</v>
      </c>
      <c r="D33" s="201">
        <v>0</v>
      </c>
    </row>
    <row r="34" spans="1:7" ht="15.75" thickBot="1" x14ac:dyDescent="0.3">
      <c r="A34" s="372"/>
      <c r="B34" s="439"/>
      <c r="C34" s="439"/>
      <c r="D34" s="379"/>
    </row>
    <row r="35" spans="1:7" ht="15.75" thickBot="1" x14ac:dyDescent="0.3">
      <c r="A35" s="387" t="s">
        <v>5</v>
      </c>
      <c r="B35" s="446"/>
      <c r="C35" s="446"/>
      <c r="D35" s="388"/>
    </row>
    <row r="36" spans="1:7" x14ac:dyDescent="0.25">
      <c r="A36" s="414" t="s">
        <v>98</v>
      </c>
      <c r="B36" s="447">
        <v>4</v>
      </c>
      <c r="C36" s="447">
        <v>1</v>
      </c>
      <c r="D36" s="397">
        <v>3</v>
      </c>
      <c r="F36" s="170"/>
      <c r="G36" s="371"/>
    </row>
    <row r="37" spans="1:7" x14ac:dyDescent="0.25">
      <c r="A37" s="415" t="s">
        <v>99</v>
      </c>
      <c r="B37" s="448">
        <v>2</v>
      </c>
      <c r="C37" s="448">
        <v>3</v>
      </c>
      <c r="D37" s="398">
        <v>4</v>
      </c>
      <c r="F37" s="170"/>
      <c r="G37" s="371"/>
    </row>
    <row r="38" spans="1:7" x14ac:dyDescent="0.25">
      <c r="A38" s="415" t="s">
        <v>100</v>
      </c>
      <c r="B38" s="448">
        <v>0</v>
      </c>
      <c r="C38" s="448">
        <v>0</v>
      </c>
      <c r="D38" s="399">
        <v>0</v>
      </c>
      <c r="F38" s="170"/>
      <c r="G38" s="371"/>
    </row>
    <row r="39" spans="1:7" x14ac:dyDescent="0.25">
      <c r="A39" s="415" t="s">
        <v>101</v>
      </c>
      <c r="B39" s="448">
        <v>0</v>
      </c>
      <c r="C39" s="448">
        <v>0</v>
      </c>
      <c r="D39" s="399">
        <v>0</v>
      </c>
      <c r="F39" s="170"/>
      <c r="G39" s="371"/>
    </row>
    <row r="40" spans="1:7" x14ac:dyDescent="0.25">
      <c r="A40" s="415" t="s">
        <v>102</v>
      </c>
      <c r="B40" s="448">
        <v>50</v>
      </c>
      <c r="C40" s="448">
        <v>22</v>
      </c>
      <c r="D40" s="398">
        <v>40</v>
      </c>
      <c r="F40" s="170"/>
      <c r="G40" s="371"/>
    </row>
    <row r="41" spans="1:7" x14ac:dyDescent="0.25">
      <c r="A41" s="415" t="s">
        <v>105</v>
      </c>
      <c r="B41" s="448"/>
      <c r="C41" s="448">
        <v>19</v>
      </c>
      <c r="D41" s="399">
        <v>3</v>
      </c>
    </row>
    <row r="42" spans="1:7" ht="15.75" thickBot="1" x14ac:dyDescent="0.3">
      <c r="A42" s="416" t="s">
        <v>90</v>
      </c>
      <c r="B42" s="449">
        <f>SUM(B36:B41)</f>
        <v>56</v>
      </c>
      <c r="C42" s="449">
        <f>SUM(C36:C41)</f>
        <v>45</v>
      </c>
      <c r="D42" s="333">
        <f>SUM(D36:D41)</f>
        <v>50</v>
      </c>
    </row>
    <row r="43" spans="1:7" ht="15.75" thickBot="1" x14ac:dyDescent="0.3">
      <c r="A43" s="430"/>
      <c r="B43" s="431"/>
      <c r="C43" s="431"/>
      <c r="D43" s="432"/>
    </row>
    <row r="44" spans="1:7" ht="19.5" thickBot="1" x14ac:dyDescent="0.35">
      <c r="A44" s="417" t="s">
        <v>10</v>
      </c>
      <c r="B44" s="433">
        <f>B13+B21+B25+B30+B33+B42</f>
        <v>3583</v>
      </c>
      <c r="C44" s="433">
        <f>C13+C21+C25+C30+C33+C42</f>
        <v>3538</v>
      </c>
      <c r="D44" s="401">
        <f>D42+D33+D30+D25+D21+D13</f>
        <v>4108</v>
      </c>
    </row>
    <row r="45" spans="1:7" x14ac:dyDescent="0.25">
      <c r="A45" s="371"/>
      <c r="B45" s="371"/>
      <c r="C45" s="371"/>
      <c r="D45" s="371"/>
    </row>
    <row r="46" spans="1:7" x14ac:dyDescent="0.25">
      <c r="A46" s="375"/>
      <c r="B46" s="375"/>
      <c r="C46" s="610"/>
      <c r="D46" s="371"/>
    </row>
    <row r="47" spans="1:7" x14ac:dyDescent="0.25">
      <c r="A47" s="371"/>
      <c r="B47" s="371"/>
      <c r="C47" s="371"/>
      <c r="D47" s="371"/>
    </row>
    <row r="48" spans="1:7" x14ac:dyDescent="0.25">
      <c r="A48" s="371"/>
      <c r="B48" s="371"/>
      <c r="C48" s="371"/>
      <c r="D48" s="371"/>
    </row>
    <row r="49" spans="1:4" x14ac:dyDescent="0.25">
      <c r="A49" s="371"/>
      <c r="B49" s="371"/>
      <c r="C49" s="371"/>
      <c r="D49" s="371"/>
    </row>
    <row r="50" spans="1:4" x14ac:dyDescent="0.25">
      <c r="A50" s="371"/>
      <c r="B50" s="371"/>
      <c r="C50" s="371"/>
      <c r="D50" s="371"/>
    </row>
  </sheetData>
  <pageMargins left="0.25" right="0.25" top="0.75" bottom="0.75" header="0.3" footer="0.3"/>
  <pageSetup paperSize="9" scale="8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3"/>
  <sheetViews>
    <sheetView tabSelected="1" workbookViewId="0">
      <selection activeCell="A2" sqref="A2"/>
    </sheetView>
  </sheetViews>
  <sheetFormatPr defaultRowHeight="15" x14ac:dyDescent="0.25"/>
  <cols>
    <col min="1" max="1" width="37.7109375" bestFit="1" customWidth="1"/>
    <col min="2" max="2" width="19.42578125" customWidth="1"/>
    <col min="3" max="3" width="24" customWidth="1"/>
    <col min="4" max="4" width="18.42578125" customWidth="1"/>
    <col min="5" max="5" width="10.85546875" customWidth="1"/>
  </cols>
  <sheetData>
    <row r="1" spans="1:7" ht="24" thickBot="1" x14ac:dyDescent="0.4">
      <c r="A1" s="754" t="s">
        <v>150</v>
      </c>
      <c r="B1" s="755"/>
      <c r="C1" s="755"/>
      <c r="D1" s="755"/>
      <c r="E1" s="246"/>
      <c r="F1" s="246"/>
      <c r="G1" s="246"/>
    </row>
    <row r="2" spans="1:7" ht="19.5" thickBot="1" x14ac:dyDescent="0.35">
      <c r="A2" s="85" t="s">
        <v>132</v>
      </c>
      <c r="B2" s="281" t="s">
        <v>79</v>
      </c>
      <c r="C2" s="281" t="s">
        <v>130</v>
      </c>
      <c r="D2" s="282" t="s">
        <v>131</v>
      </c>
      <c r="E2" s="246"/>
      <c r="F2" s="246"/>
      <c r="G2" s="246"/>
    </row>
    <row r="3" spans="1:7" ht="15.75" thickBot="1" x14ac:dyDescent="0.3">
      <c r="A3" s="307" t="s">
        <v>80</v>
      </c>
      <c r="B3" s="338"/>
      <c r="C3" s="272"/>
      <c r="D3" s="257"/>
      <c r="E3" s="246"/>
      <c r="F3" s="246"/>
      <c r="G3" s="246"/>
    </row>
    <row r="4" spans="1:7" x14ac:dyDescent="0.25">
      <c r="A4" s="336" t="s">
        <v>82</v>
      </c>
      <c r="B4" s="334">
        <v>856</v>
      </c>
      <c r="C4" s="263">
        <v>533</v>
      </c>
      <c r="D4" s="263">
        <v>744</v>
      </c>
      <c r="E4" s="246"/>
      <c r="F4" s="246"/>
      <c r="G4" s="246"/>
    </row>
    <row r="5" spans="1:7" x14ac:dyDescent="0.25">
      <c r="A5" s="274" t="s">
        <v>83</v>
      </c>
      <c r="B5" s="306">
        <v>143</v>
      </c>
      <c r="C5" s="264">
        <v>141</v>
      </c>
      <c r="D5" s="264">
        <v>138</v>
      </c>
      <c r="E5" s="246"/>
      <c r="F5" s="246"/>
      <c r="G5" s="246"/>
    </row>
    <row r="6" spans="1:7" x14ac:dyDescent="0.25">
      <c r="A6" s="274" t="s">
        <v>84</v>
      </c>
      <c r="B6" s="306">
        <v>363</v>
      </c>
      <c r="C6" s="264">
        <v>280</v>
      </c>
      <c r="D6" s="264">
        <v>321</v>
      </c>
      <c r="E6" s="246"/>
      <c r="F6" s="250"/>
      <c r="G6" s="246"/>
    </row>
    <row r="7" spans="1:7" x14ac:dyDescent="0.25">
      <c r="A7" s="274" t="s">
        <v>85</v>
      </c>
      <c r="B7" s="335">
        <v>0</v>
      </c>
      <c r="C7" s="264">
        <v>0</v>
      </c>
      <c r="D7" s="264">
        <v>0</v>
      </c>
      <c r="E7" s="246"/>
      <c r="F7" s="246"/>
      <c r="G7" s="246"/>
    </row>
    <row r="8" spans="1:7" x14ac:dyDescent="0.25">
      <c r="A8" s="274" t="s">
        <v>104</v>
      </c>
      <c r="B8" s="335">
        <v>0</v>
      </c>
      <c r="C8" s="264">
        <v>0</v>
      </c>
      <c r="D8" s="264">
        <v>0</v>
      </c>
      <c r="E8" s="246"/>
      <c r="F8" s="246"/>
      <c r="G8" s="246"/>
    </row>
    <row r="9" spans="1:7" x14ac:dyDescent="0.25">
      <c r="A9" s="274" t="s">
        <v>87</v>
      </c>
      <c r="B9" s="337">
        <v>60</v>
      </c>
      <c r="C9" s="264">
        <v>167</v>
      </c>
      <c r="D9" s="305">
        <v>160</v>
      </c>
      <c r="E9" s="246"/>
      <c r="F9" s="246"/>
      <c r="G9" s="246"/>
    </row>
    <row r="10" spans="1:7" x14ac:dyDescent="0.25">
      <c r="A10" s="274" t="s">
        <v>88</v>
      </c>
      <c r="B10" s="306">
        <v>35</v>
      </c>
      <c r="C10" s="264">
        <v>15</v>
      </c>
      <c r="D10" s="264">
        <v>24</v>
      </c>
      <c r="E10" s="246"/>
      <c r="F10" s="246"/>
      <c r="G10" s="246"/>
    </row>
    <row r="11" spans="1:7" x14ac:dyDescent="0.25">
      <c r="A11" s="274" t="s">
        <v>89</v>
      </c>
      <c r="B11" s="306">
        <v>1</v>
      </c>
      <c r="C11" s="264">
        <v>0</v>
      </c>
      <c r="D11" s="264">
        <v>1</v>
      </c>
      <c r="E11" s="246"/>
      <c r="F11" s="246"/>
      <c r="G11" s="246"/>
    </row>
    <row r="12" spans="1:7" x14ac:dyDescent="0.25">
      <c r="A12" s="275" t="s">
        <v>133</v>
      </c>
      <c r="B12" s="335"/>
      <c r="C12" s="321">
        <v>100</v>
      </c>
      <c r="D12" s="321"/>
      <c r="E12" s="246"/>
      <c r="F12" s="246"/>
      <c r="G12" s="246"/>
    </row>
    <row r="13" spans="1:7" ht="15.75" thickBot="1" x14ac:dyDescent="0.3">
      <c r="A13" s="275"/>
      <c r="B13" s="340"/>
      <c r="C13" s="321"/>
      <c r="D13" s="321"/>
      <c r="E13" s="246"/>
      <c r="F13" s="246"/>
      <c r="G13" s="246"/>
    </row>
    <row r="14" spans="1:7" ht="15.75" thickBot="1" x14ac:dyDescent="0.3">
      <c r="A14" s="310" t="s">
        <v>90</v>
      </c>
      <c r="B14" s="339">
        <v>1458</v>
      </c>
      <c r="C14" s="265">
        <v>1236</v>
      </c>
      <c r="D14" s="265">
        <v>1388</v>
      </c>
      <c r="E14" s="246"/>
      <c r="F14" s="246"/>
      <c r="G14" s="246"/>
    </row>
    <row r="15" spans="1:7" ht="15.75" thickBot="1" x14ac:dyDescent="0.3">
      <c r="A15" s="273"/>
      <c r="B15" s="308"/>
      <c r="C15" s="314"/>
      <c r="D15" s="249"/>
      <c r="E15" s="246"/>
      <c r="F15" s="246"/>
      <c r="G15" s="246"/>
    </row>
    <row r="16" spans="1:7" ht="15.75" thickBot="1" x14ac:dyDescent="0.3">
      <c r="A16" s="311" t="s">
        <v>1</v>
      </c>
      <c r="B16" s="309"/>
      <c r="C16" s="315"/>
      <c r="D16" s="254"/>
      <c r="E16" s="246"/>
      <c r="F16" s="246"/>
      <c r="G16" s="246"/>
    </row>
    <row r="17" spans="1:12" x14ac:dyDescent="0.25">
      <c r="A17" s="312" t="s">
        <v>91</v>
      </c>
      <c r="B17" s="266">
        <v>9</v>
      </c>
      <c r="C17" s="324">
        <v>3</v>
      </c>
      <c r="D17" s="266">
        <v>9</v>
      </c>
      <c r="E17" s="246"/>
      <c r="F17" s="347" t="s">
        <v>134</v>
      </c>
      <c r="G17" s="347"/>
      <c r="H17" s="347"/>
      <c r="I17" s="347"/>
      <c r="J17" s="347"/>
      <c r="K17" s="347"/>
      <c r="L17" s="347"/>
    </row>
    <row r="18" spans="1:12" x14ac:dyDescent="0.25">
      <c r="A18" s="313" t="s">
        <v>92</v>
      </c>
      <c r="B18" s="267">
        <v>2</v>
      </c>
      <c r="C18" s="325">
        <v>2</v>
      </c>
      <c r="D18" s="267">
        <v>2</v>
      </c>
      <c r="E18" s="246"/>
      <c r="F18" s="347"/>
      <c r="G18" s="347"/>
      <c r="H18" s="347"/>
      <c r="I18" s="347"/>
      <c r="J18" s="347"/>
      <c r="K18" s="347"/>
      <c r="L18" s="347"/>
    </row>
    <row r="19" spans="1:12" x14ac:dyDescent="0.25">
      <c r="A19" s="313" t="s">
        <v>93</v>
      </c>
      <c r="B19" s="267">
        <v>53</v>
      </c>
      <c r="C19" s="325">
        <v>73</v>
      </c>
      <c r="D19" s="267">
        <v>25</v>
      </c>
      <c r="E19" s="246"/>
      <c r="F19" s="348" t="s">
        <v>135</v>
      </c>
      <c r="G19" s="347"/>
      <c r="H19" s="347"/>
      <c r="I19" s="347"/>
      <c r="J19" s="347"/>
      <c r="K19" s="347"/>
      <c r="L19" s="347"/>
    </row>
    <row r="20" spans="1:12" x14ac:dyDescent="0.25">
      <c r="A20" s="313" t="s">
        <v>94</v>
      </c>
      <c r="B20" s="326">
        <v>2</v>
      </c>
      <c r="C20" s="293">
        <v>1</v>
      </c>
      <c r="D20" s="326">
        <v>2</v>
      </c>
      <c r="E20" s="246"/>
      <c r="F20" s="347" t="s">
        <v>136</v>
      </c>
      <c r="G20" s="347"/>
      <c r="H20" s="347"/>
      <c r="I20" s="347"/>
      <c r="J20" s="347"/>
      <c r="K20" s="347"/>
      <c r="L20" s="347"/>
    </row>
    <row r="21" spans="1:12" ht="15.75" thickBot="1" x14ac:dyDescent="0.3">
      <c r="A21" s="276"/>
      <c r="B21" s="293"/>
      <c r="C21" s="293"/>
      <c r="D21" s="326"/>
      <c r="E21" s="246"/>
      <c r="F21" s="347"/>
      <c r="G21" s="347"/>
      <c r="H21" s="347"/>
      <c r="I21" s="347"/>
      <c r="J21" s="347"/>
      <c r="K21" s="347"/>
      <c r="L21" s="347"/>
    </row>
    <row r="22" spans="1:12" ht="15.75" thickBot="1" x14ac:dyDescent="0.3">
      <c r="A22" s="290" t="s">
        <v>90</v>
      </c>
      <c r="B22" s="294">
        <v>66</v>
      </c>
      <c r="C22" s="294">
        <v>79</v>
      </c>
      <c r="D22" s="330">
        <v>38</v>
      </c>
      <c r="E22" s="246"/>
      <c r="F22" s="347"/>
      <c r="G22" s="347"/>
      <c r="H22" s="347"/>
      <c r="I22" s="347"/>
      <c r="J22" s="347"/>
      <c r="K22" s="347"/>
      <c r="L22" s="347"/>
    </row>
    <row r="23" spans="1:12" ht="15.75" thickBot="1" x14ac:dyDescent="0.3">
      <c r="A23" s="248"/>
      <c r="B23" s="295"/>
      <c r="C23" s="314"/>
      <c r="D23" s="253"/>
      <c r="E23" s="246"/>
      <c r="F23" s="347"/>
      <c r="G23" s="347"/>
      <c r="H23" s="347"/>
      <c r="I23" s="347"/>
      <c r="J23" s="347"/>
      <c r="K23" s="347"/>
      <c r="L23" s="347"/>
    </row>
    <row r="24" spans="1:12" ht="15.75" thickBot="1" x14ac:dyDescent="0.3">
      <c r="A24" s="258" t="s">
        <v>2</v>
      </c>
      <c r="B24" s="296"/>
      <c r="C24" s="316"/>
      <c r="D24" s="259"/>
      <c r="E24" s="246"/>
      <c r="F24" s="347"/>
      <c r="G24" s="347"/>
      <c r="H24" s="347"/>
      <c r="I24" s="347"/>
      <c r="J24" s="347"/>
      <c r="K24" s="347"/>
      <c r="L24" s="347"/>
    </row>
    <row r="25" spans="1:12" ht="15.75" thickBot="1" x14ac:dyDescent="0.3">
      <c r="A25" s="284" t="s">
        <v>95</v>
      </c>
      <c r="B25" s="297">
        <v>10</v>
      </c>
      <c r="C25" s="297">
        <v>1</v>
      </c>
      <c r="D25" s="285">
        <v>10</v>
      </c>
      <c r="E25" s="246"/>
      <c r="F25" s="347"/>
      <c r="G25" s="347"/>
      <c r="H25" s="347"/>
      <c r="I25" s="347"/>
      <c r="J25" s="347"/>
      <c r="K25" s="347"/>
      <c r="L25" s="347"/>
    </row>
    <row r="26" spans="1:12" ht="15.75" thickBot="1" x14ac:dyDescent="0.3">
      <c r="A26" s="286" t="s">
        <v>90</v>
      </c>
      <c r="B26" s="298">
        <v>10</v>
      </c>
      <c r="C26" s="298">
        <v>1</v>
      </c>
      <c r="D26" s="331">
        <v>10</v>
      </c>
      <c r="E26" s="246"/>
      <c r="F26" s="347"/>
      <c r="G26" s="347"/>
      <c r="H26" s="347"/>
      <c r="I26" s="347"/>
      <c r="J26" s="347"/>
      <c r="K26" s="347"/>
      <c r="L26" s="347"/>
    </row>
    <row r="27" spans="1:12" x14ac:dyDescent="0.25">
      <c r="A27" s="248"/>
      <c r="B27" s="295"/>
      <c r="C27" s="314"/>
      <c r="D27" s="253"/>
      <c r="E27" s="246"/>
      <c r="F27" s="347"/>
      <c r="G27" s="347"/>
      <c r="H27" s="347"/>
      <c r="I27" s="347"/>
      <c r="J27" s="347"/>
      <c r="K27" s="347"/>
      <c r="L27" s="347"/>
    </row>
    <row r="28" spans="1:12" ht="15.75" thickBot="1" x14ac:dyDescent="0.3">
      <c r="A28" s="248"/>
      <c r="B28" s="295"/>
      <c r="C28" s="314"/>
      <c r="D28" s="253"/>
      <c r="E28" s="246"/>
      <c r="F28" s="347"/>
      <c r="G28" s="347"/>
      <c r="H28" s="347"/>
      <c r="I28" s="347"/>
      <c r="J28" s="347"/>
      <c r="K28" s="347"/>
      <c r="L28" s="347"/>
    </row>
    <row r="29" spans="1:12" ht="15.75" thickBot="1" x14ac:dyDescent="0.3">
      <c r="A29" s="256" t="s">
        <v>96</v>
      </c>
      <c r="B29" s="299"/>
      <c r="C29" s="317"/>
      <c r="D29" s="260"/>
      <c r="E29" s="246"/>
      <c r="F29" s="347"/>
      <c r="G29" s="347"/>
      <c r="H29" s="347"/>
      <c r="I29" s="347"/>
      <c r="J29" s="347"/>
      <c r="K29" s="347"/>
      <c r="L29" s="347"/>
    </row>
    <row r="30" spans="1:12" ht="15.75" thickBot="1" x14ac:dyDescent="0.3">
      <c r="A30" s="287" t="s">
        <v>97</v>
      </c>
      <c r="B30" s="300">
        <v>1</v>
      </c>
      <c r="C30" s="300">
        <v>1</v>
      </c>
      <c r="D30" s="288">
        <v>1</v>
      </c>
      <c r="E30" s="246"/>
      <c r="F30" s="347"/>
      <c r="G30" s="347"/>
      <c r="H30" s="347"/>
      <c r="I30" s="347"/>
      <c r="J30" s="347"/>
      <c r="K30" s="347"/>
      <c r="L30" s="347"/>
    </row>
    <row r="31" spans="1:12" ht="15.75" thickBot="1" x14ac:dyDescent="0.3">
      <c r="A31" s="289" t="s">
        <v>90</v>
      </c>
      <c r="B31" s="301">
        <v>1</v>
      </c>
      <c r="C31" s="301">
        <v>1</v>
      </c>
      <c r="D31" s="332">
        <v>1</v>
      </c>
      <c r="E31" s="246"/>
      <c r="F31" s="347"/>
      <c r="G31" s="347"/>
      <c r="H31" s="347"/>
      <c r="I31" s="347"/>
      <c r="J31" s="347"/>
      <c r="K31" s="347"/>
      <c r="L31" s="347"/>
    </row>
    <row r="32" spans="1:12" ht="15.75" thickBot="1" x14ac:dyDescent="0.3">
      <c r="A32" s="248"/>
      <c r="B32" s="295"/>
      <c r="C32" s="314"/>
      <c r="D32" s="253"/>
      <c r="E32" s="246"/>
      <c r="F32" s="347"/>
      <c r="G32" s="347"/>
      <c r="H32" s="347"/>
      <c r="I32" s="347"/>
      <c r="J32" s="347"/>
      <c r="K32" s="347"/>
      <c r="L32" s="347"/>
    </row>
    <row r="33" spans="1:14" ht="15.75" thickBot="1" x14ac:dyDescent="0.3">
      <c r="A33" s="252" t="s">
        <v>3</v>
      </c>
      <c r="B33" s="302"/>
      <c r="C33" s="318"/>
      <c r="D33" s="283">
        <v>0</v>
      </c>
      <c r="E33" s="246"/>
      <c r="F33" s="347"/>
      <c r="G33" s="347"/>
      <c r="H33" s="347"/>
      <c r="I33" s="347"/>
      <c r="J33" s="347"/>
      <c r="K33" s="347"/>
      <c r="L33" s="347"/>
      <c r="M33" s="246"/>
      <c r="N33" s="246"/>
    </row>
    <row r="34" spans="1:14" ht="15.75" thickBot="1" x14ac:dyDescent="0.3">
      <c r="A34" s="277" t="s">
        <v>90</v>
      </c>
      <c r="B34" s="303"/>
      <c r="C34" s="319"/>
      <c r="D34" s="268">
        <v>0</v>
      </c>
      <c r="E34" s="246"/>
      <c r="F34" s="347"/>
      <c r="G34" s="347"/>
      <c r="H34" s="347"/>
      <c r="I34" s="347"/>
      <c r="J34" s="347"/>
      <c r="K34" s="347"/>
      <c r="L34" s="347"/>
      <c r="M34" s="246"/>
      <c r="N34" s="246"/>
    </row>
    <row r="35" spans="1:14" ht="15.75" thickBot="1" x14ac:dyDescent="0.3">
      <c r="A35" s="248"/>
      <c r="B35" s="295"/>
      <c r="C35" s="314"/>
      <c r="D35" s="255"/>
      <c r="E35" s="246"/>
      <c r="F35" s="347"/>
      <c r="G35" s="347"/>
      <c r="H35" s="347"/>
      <c r="I35" s="347"/>
      <c r="J35" s="347"/>
      <c r="K35" s="347"/>
      <c r="L35" s="347"/>
      <c r="M35" s="246"/>
      <c r="N35" s="322"/>
    </row>
    <row r="36" spans="1:14" ht="15.75" thickBot="1" x14ac:dyDescent="0.3">
      <c r="A36" s="261" t="s">
        <v>5</v>
      </c>
      <c r="B36" s="343"/>
      <c r="C36" s="320"/>
      <c r="D36" s="262"/>
      <c r="E36" s="246"/>
      <c r="F36" s="347"/>
      <c r="G36" s="347"/>
      <c r="H36" s="347"/>
      <c r="I36" s="347"/>
      <c r="J36" s="347"/>
      <c r="K36" s="347"/>
      <c r="L36" s="347"/>
      <c r="M36" s="246"/>
      <c r="N36" s="246"/>
    </row>
    <row r="37" spans="1:14" x14ac:dyDescent="0.25">
      <c r="A37" s="341" t="s">
        <v>137</v>
      </c>
      <c r="B37" s="344">
        <v>4</v>
      </c>
      <c r="C37" s="270">
        <v>0</v>
      </c>
      <c r="D37" s="270">
        <v>4</v>
      </c>
      <c r="E37" s="246"/>
      <c r="F37" s="347" t="s">
        <v>138</v>
      </c>
      <c r="G37" s="347"/>
      <c r="H37" s="347"/>
      <c r="I37" s="347"/>
      <c r="J37" s="347"/>
      <c r="K37" s="347"/>
      <c r="L37" s="347"/>
      <c r="M37" s="246"/>
      <c r="N37" s="246"/>
    </row>
    <row r="38" spans="1:14" x14ac:dyDescent="0.25">
      <c r="A38" s="278" t="s">
        <v>98</v>
      </c>
      <c r="B38" s="346">
        <v>5</v>
      </c>
      <c r="C38" s="269">
        <v>1</v>
      </c>
      <c r="D38" s="269">
        <v>1</v>
      </c>
      <c r="E38" s="246"/>
      <c r="F38" s="347"/>
      <c r="G38" s="347"/>
      <c r="H38" s="347"/>
      <c r="I38" s="347"/>
      <c r="J38" s="347"/>
      <c r="K38" s="347"/>
      <c r="L38" s="347"/>
      <c r="M38" s="246"/>
      <c r="N38" s="246"/>
    </row>
    <row r="39" spans="1:14" x14ac:dyDescent="0.25">
      <c r="A39" s="341" t="s">
        <v>99</v>
      </c>
      <c r="B39" s="342">
        <v>2</v>
      </c>
      <c r="C39" s="269">
        <v>2</v>
      </c>
      <c r="D39" s="269">
        <v>3</v>
      </c>
      <c r="E39" s="246"/>
      <c r="F39" s="347"/>
      <c r="G39" s="347"/>
      <c r="H39" s="347"/>
      <c r="I39" s="347"/>
      <c r="J39" s="347"/>
      <c r="K39" s="347"/>
      <c r="L39" s="347"/>
      <c r="M39" s="246"/>
      <c r="N39" s="246"/>
    </row>
    <row r="40" spans="1:14" x14ac:dyDescent="0.25">
      <c r="A40" s="341" t="s">
        <v>100</v>
      </c>
      <c r="B40" s="342">
        <v>0</v>
      </c>
      <c r="C40" s="270">
        <v>0</v>
      </c>
      <c r="D40" s="270">
        <v>0</v>
      </c>
      <c r="E40" s="246"/>
      <c r="F40" s="347"/>
      <c r="G40" s="347"/>
      <c r="H40" s="347"/>
      <c r="I40" s="347"/>
      <c r="J40" s="347"/>
      <c r="K40" s="347"/>
      <c r="L40" s="347"/>
      <c r="M40" s="246"/>
      <c r="N40" s="246"/>
    </row>
    <row r="41" spans="1:14" x14ac:dyDescent="0.25">
      <c r="A41" s="341" t="s">
        <v>101</v>
      </c>
      <c r="B41" s="342">
        <v>0</v>
      </c>
      <c r="C41" s="270">
        <v>0</v>
      </c>
      <c r="D41" s="270">
        <v>0</v>
      </c>
      <c r="E41" s="246"/>
      <c r="F41" s="347"/>
      <c r="G41" s="347"/>
      <c r="H41" s="347"/>
      <c r="I41" s="347"/>
      <c r="J41" s="347"/>
      <c r="K41" s="347"/>
      <c r="L41" s="347"/>
      <c r="M41" s="246"/>
      <c r="N41" s="323"/>
    </row>
    <row r="42" spans="1:14" x14ac:dyDescent="0.25">
      <c r="A42" s="341" t="s">
        <v>102</v>
      </c>
      <c r="B42" s="342">
        <v>3</v>
      </c>
      <c r="C42" s="270">
        <v>0</v>
      </c>
      <c r="D42" s="270">
        <v>3</v>
      </c>
      <c r="E42" s="246"/>
      <c r="F42" s="347"/>
      <c r="G42" s="347"/>
      <c r="H42" s="347"/>
      <c r="I42" s="347"/>
      <c r="J42" s="347"/>
      <c r="K42" s="347"/>
      <c r="L42" s="347"/>
      <c r="M42" s="246"/>
      <c r="N42" s="246"/>
    </row>
    <row r="43" spans="1:14" x14ac:dyDescent="0.25">
      <c r="A43" s="341" t="s">
        <v>139</v>
      </c>
      <c r="B43" s="342"/>
      <c r="C43" s="327"/>
      <c r="D43" s="327">
        <v>40</v>
      </c>
      <c r="E43" s="246"/>
      <c r="F43" s="347" t="s">
        <v>140</v>
      </c>
      <c r="G43" s="347"/>
      <c r="H43" s="347"/>
      <c r="I43" s="347"/>
      <c r="J43" s="347"/>
      <c r="K43" s="347"/>
      <c r="L43" s="347"/>
      <c r="M43" s="246"/>
      <c r="N43" s="246"/>
    </row>
    <row r="44" spans="1:14" x14ac:dyDescent="0.25">
      <c r="A44" s="341" t="s">
        <v>5</v>
      </c>
      <c r="B44" s="342"/>
      <c r="C44" s="327">
        <v>1</v>
      </c>
      <c r="D44" s="327">
        <v>1</v>
      </c>
      <c r="E44" s="246"/>
      <c r="F44" s="347"/>
      <c r="G44" s="347"/>
      <c r="H44" s="347"/>
      <c r="I44" s="347"/>
      <c r="J44" s="347"/>
      <c r="K44" s="347"/>
      <c r="L44" s="347"/>
      <c r="M44" s="246"/>
      <c r="N44" s="246"/>
    </row>
    <row r="45" spans="1:14" ht="15.75" thickBot="1" x14ac:dyDescent="0.3">
      <c r="A45" s="279" t="s">
        <v>90</v>
      </c>
      <c r="B45" s="304">
        <v>14</v>
      </c>
      <c r="C45" s="333">
        <v>4</v>
      </c>
      <c r="D45" s="333">
        <v>52</v>
      </c>
      <c r="E45" s="246"/>
      <c r="F45" s="347"/>
      <c r="G45" s="347"/>
      <c r="H45" s="347"/>
      <c r="I45" s="347"/>
      <c r="J45" s="347"/>
      <c r="K45" s="347"/>
      <c r="L45" s="347"/>
      <c r="M45" s="246"/>
      <c r="N45" s="246"/>
    </row>
    <row r="46" spans="1:14" ht="15.75" thickBot="1" x14ac:dyDescent="0.3">
      <c r="A46" s="291"/>
      <c r="B46" s="345"/>
      <c r="C46" s="328"/>
      <c r="D46" s="329"/>
      <c r="E46" s="246"/>
      <c r="F46" s="246"/>
      <c r="G46" s="246"/>
      <c r="H46" s="246"/>
      <c r="I46" s="246"/>
      <c r="J46" s="246"/>
      <c r="K46" s="246"/>
      <c r="L46" s="246"/>
      <c r="M46" s="246"/>
      <c r="N46" s="246"/>
    </row>
    <row r="47" spans="1:14" ht="19.5" thickBot="1" x14ac:dyDescent="0.35">
      <c r="A47" s="280" t="s">
        <v>10</v>
      </c>
      <c r="B47" s="292">
        <v>1549</v>
      </c>
      <c r="C47" s="292">
        <v>1321</v>
      </c>
      <c r="D47" s="271">
        <v>1489</v>
      </c>
      <c r="E47" s="246"/>
      <c r="F47" s="246"/>
      <c r="G47" s="246"/>
      <c r="H47" s="246"/>
      <c r="I47" s="246"/>
      <c r="J47" s="246"/>
      <c r="K47" s="246"/>
      <c r="L47" s="246"/>
      <c r="M47" s="246"/>
      <c r="N47" s="246"/>
    </row>
    <row r="48" spans="1:14" x14ac:dyDescent="0.25">
      <c r="A48" s="247"/>
      <c r="B48" s="247"/>
      <c r="C48" s="247"/>
      <c r="D48" s="247"/>
      <c r="E48" s="246"/>
      <c r="F48" s="246"/>
      <c r="G48" s="246"/>
      <c r="H48" s="246"/>
      <c r="I48" s="246"/>
      <c r="J48" s="246"/>
      <c r="K48" s="246"/>
      <c r="L48" s="246"/>
      <c r="M48" s="246"/>
      <c r="N48" s="246"/>
    </row>
    <row r="49" spans="1:4" ht="28.9" customHeight="1" x14ac:dyDescent="0.25">
      <c r="A49" s="251"/>
      <c r="B49" s="251"/>
      <c r="C49" s="251"/>
      <c r="D49" s="247"/>
    </row>
    <row r="50" spans="1:4" x14ac:dyDescent="0.25">
      <c r="A50" s="247"/>
      <c r="B50" s="247"/>
      <c r="C50" s="247"/>
      <c r="D50" s="247"/>
    </row>
    <row r="51" spans="1:4" ht="34.15" customHeight="1" x14ac:dyDescent="0.25">
      <c r="A51" s="247"/>
      <c r="B51" s="247"/>
      <c r="C51" s="247"/>
      <c r="D51" s="247"/>
    </row>
    <row r="52" spans="1:4" x14ac:dyDescent="0.25">
      <c r="A52" s="247"/>
      <c r="B52" s="247"/>
      <c r="C52" s="247"/>
      <c r="D52" s="247"/>
    </row>
    <row r="53" spans="1:4" x14ac:dyDescent="0.25">
      <c r="A53" s="247"/>
      <c r="B53" s="247"/>
      <c r="C53" s="247"/>
      <c r="D53" s="247"/>
    </row>
  </sheetData>
  <mergeCells count="1">
    <mergeCell ref="A1:D1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5</vt:i4>
      </vt:variant>
    </vt:vector>
  </HeadingPairs>
  <TitlesOfParts>
    <vt:vector size="25" baseType="lpstr">
      <vt:lpstr>NEW</vt:lpstr>
      <vt:lpstr>NEW (2)</vt:lpstr>
      <vt:lpstr>celkový plán 2019</vt:lpstr>
      <vt:lpstr>Komentář ON</vt:lpstr>
      <vt:lpstr>Komentář ostatní N</vt:lpstr>
      <vt:lpstr>3900</vt:lpstr>
      <vt:lpstr>3901</vt:lpstr>
      <vt:lpstr>3903</vt:lpstr>
      <vt:lpstr>3904</vt:lpstr>
      <vt:lpstr>3905</vt:lpstr>
      <vt:lpstr>3906</vt:lpstr>
      <vt:lpstr>3907</vt:lpstr>
      <vt:lpstr>3908</vt:lpstr>
      <vt:lpstr>3911 </vt:lpstr>
      <vt:lpstr>3912</vt:lpstr>
      <vt:lpstr>3913</vt:lpstr>
      <vt:lpstr>3915</vt:lpstr>
      <vt:lpstr>3740</vt:lpstr>
      <vt:lpstr>3960</vt:lpstr>
      <vt:lpstr>3210</vt:lpstr>
      <vt:lpstr>'3912'!Oblast_tisku</vt:lpstr>
      <vt:lpstr>'celkový plán 2019'!Oblast_tisku</vt:lpstr>
      <vt:lpstr>'Komentář ON'!Oblast_tisku</vt:lpstr>
      <vt:lpstr>'Komentář ostatní N'!Oblast_tisku</vt:lpstr>
      <vt:lpstr>'NEW (2)'!Oblast_tisku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Lenka Copková</dc:creator>
  <cp:lastModifiedBy>Doc. RNDr. Martin Kubala, Ph.D.</cp:lastModifiedBy>
  <cp:lastPrinted>2019-03-15T09:35:38Z</cp:lastPrinted>
  <dcterms:created xsi:type="dcterms:W3CDTF">2016-03-08T12:55:56Z</dcterms:created>
  <dcterms:modified xsi:type="dcterms:W3CDTF">2019-03-26T13:44:51Z</dcterms:modified>
</cp:coreProperties>
</file>