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Home\kanoval\záloha\TAJEMNÍK\Rozpočty\2019\PřF\PŘÍPRAVA\INV\"/>
    </mc:Choice>
  </mc:AlternateContent>
  <bookViews>
    <workbookView xWindow="0" yWindow="0" windowWidth="19200" windowHeight="7050"/>
  </bookViews>
  <sheets>
    <sheet name="Plán investic 2019 celkem  " sheetId="1" r:id="rId1"/>
    <sheet name="3900_1 Fakulta - budovy" sheetId="3" r:id="rId2"/>
    <sheet name="3900_2 Fakulta - vybavení" sheetId="2" r:id="rId3"/>
    <sheet name="Katedry a pracoviště PřF" sheetId="4" r:id="rId4"/>
  </sheets>
  <definedNames>
    <definedName name="_xlnm.Print_Area" localSheetId="1">'3900_1 Fakulta - budovy'!$A$1:$K$3</definedName>
    <definedName name="_xlnm.Print_Area" localSheetId="2">'3900_2 Fakulta - vybavení'!$A$1:$F$17</definedName>
  </definedNames>
  <calcPr calcId="162913"/>
</workbook>
</file>

<file path=xl/calcChain.xml><?xml version="1.0" encoding="utf-8"?>
<calcChain xmlns="http://schemas.openxmlformats.org/spreadsheetml/2006/main">
  <c r="E39" i="4" l="1"/>
  <c r="D16" i="1" l="1"/>
  <c r="F28" i="3" l="1"/>
  <c r="C6" i="1" s="1"/>
  <c r="D14" i="2" l="1"/>
  <c r="C7" i="1" s="1"/>
  <c r="E14" i="2"/>
  <c r="D12" i="1" l="1"/>
  <c r="C6" i="2"/>
  <c r="C14" i="2" s="1"/>
  <c r="F11" i="3" l="1"/>
  <c r="F10" i="3"/>
  <c r="F9" i="3"/>
  <c r="F8" i="3"/>
  <c r="F6" i="3"/>
  <c r="E11" i="3"/>
  <c r="E10" i="3"/>
  <c r="E9" i="3"/>
  <c r="E8" i="3"/>
  <c r="E7" i="3"/>
  <c r="E6" i="3"/>
  <c r="D11" i="3"/>
  <c r="D10" i="3"/>
  <c r="D9" i="3"/>
  <c r="D8" i="3"/>
  <c r="D7" i="3"/>
  <c r="D6" i="3"/>
  <c r="E28" i="3"/>
  <c r="C28" i="3"/>
  <c r="D28" i="3"/>
  <c r="C12" i="3"/>
  <c r="D12" i="3" l="1"/>
  <c r="F12" i="3"/>
  <c r="C5" i="1" l="1"/>
  <c r="E47" i="4"/>
  <c r="D11" i="1" l="1"/>
  <c r="C8" i="1"/>
  <c r="D9" i="1"/>
  <c r="E12" i="3" l="1"/>
</calcChain>
</file>

<file path=xl/comments1.xml><?xml version="1.0" encoding="utf-8"?>
<comments xmlns="http://schemas.openxmlformats.org/spreadsheetml/2006/main">
  <authors>
    <author>Ing. Lenka Káňová</author>
  </authors>
  <commentList>
    <comment ref="E6" authorId="0" shapeId="0">
      <text>
        <r>
          <rPr>
            <b/>
            <sz val="9"/>
            <color indexed="81"/>
            <rFont val="Tahoma"/>
            <family val="2"/>
            <charset val="238"/>
          </rPr>
          <t>Ing. Lenka Káňová:</t>
        </r>
        <r>
          <rPr>
            <sz val="9"/>
            <color indexed="81"/>
            <rFont val="Tahoma"/>
            <family val="2"/>
            <charset val="238"/>
          </rPr>
          <t xml:space="preserve">
4.323 tis. Kč stavba
961 tis. Kč služby</t>
        </r>
      </text>
    </comment>
    <comment ref="E7" authorId="0" shapeId="0">
      <text>
        <r>
          <rPr>
            <b/>
            <sz val="9"/>
            <color indexed="81"/>
            <rFont val="Tahoma"/>
            <family val="2"/>
            <charset val="238"/>
          </rPr>
          <t>Ing. Lenka Káňová:</t>
        </r>
        <r>
          <rPr>
            <sz val="9"/>
            <color indexed="81"/>
            <rFont val="Tahoma"/>
            <family val="2"/>
            <charset val="238"/>
          </rPr>
          <t xml:space="preserve">
477 tis. Kč stavby
2.065 tis. Kč služby</t>
        </r>
      </text>
    </comment>
    <comment ref="E8" authorId="0" shapeId="0">
      <text>
        <r>
          <rPr>
            <b/>
            <sz val="9"/>
            <color indexed="81"/>
            <rFont val="Tahoma"/>
            <family val="2"/>
            <charset val="238"/>
          </rPr>
          <t>Ing. Lenka Káňová:</t>
        </r>
        <r>
          <rPr>
            <sz val="9"/>
            <color indexed="81"/>
            <rFont val="Tahoma"/>
            <family val="2"/>
            <charset val="238"/>
          </rPr>
          <t xml:space="preserve">
530 tis. Kč stavba
196 tis. Kč služby</t>
        </r>
      </text>
    </comment>
    <comment ref="E9" authorId="0" shapeId="0">
      <text>
        <r>
          <rPr>
            <b/>
            <sz val="9"/>
            <color indexed="81"/>
            <rFont val="Tahoma"/>
            <family val="2"/>
            <charset val="238"/>
          </rPr>
          <t>Ing. Lenka Káňová:</t>
        </r>
        <r>
          <rPr>
            <sz val="9"/>
            <color indexed="81"/>
            <rFont val="Tahoma"/>
            <family val="2"/>
            <charset val="238"/>
          </rPr>
          <t xml:space="preserve">
1.045 tis. Kč stavba
810 tis. Kč služby</t>
        </r>
      </text>
    </comment>
    <comment ref="E10" authorId="0" shapeId="0">
      <text>
        <r>
          <rPr>
            <b/>
            <sz val="9"/>
            <color indexed="81"/>
            <rFont val="Tahoma"/>
            <family val="2"/>
            <charset val="238"/>
          </rPr>
          <t>Ing. Lenka Káňová:</t>
        </r>
        <r>
          <rPr>
            <sz val="9"/>
            <color indexed="81"/>
            <rFont val="Tahoma"/>
            <family val="2"/>
            <charset val="238"/>
          </rPr>
          <t xml:space="preserve">
12.746 tis. Kč stavba
1.565 tis. Kč služby</t>
        </r>
      </text>
    </comment>
    <comment ref="E11" authorId="0" shapeId="0">
      <text>
        <r>
          <rPr>
            <b/>
            <sz val="9"/>
            <color indexed="81"/>
            <rFont val="Tahoma"/>
            <family val="2"/>
            <charset val="238"/>
          </rPr>
          <t>Ing. Lenka Káňová:</t>
        </r>
        <r>
          <rPr>
            <sz val="9"/>
            <color indexed="81"/>
            <rFont val="Tahoma"/>
            <family val="2"/>
            <charset val="238"/>
          </rPr>
          <t xml:space="preserve">
358 tis. Kč - stavba
186 ti.s Kč - služby
</t>
        </r>
      </text>
    </comment>
  </commentList>
</comments>
</file>

<file path=xl/sharedStrings.xml><?xml version="1.0" encoding="utf-8"?>
<sst xmlns="http://schemas.openxmlformats.org/spreadsheetml/2006/main" count="301" uniqueCount="262">
  <si>
    <t>kód</t>
  </si>
  <si>
    <t>katedra</t>
  </si>
  <si>
    <t>vedoucí</t>
  </si>
  <si>
    <t>ČERPÁNÍ INVESTIC - schválený plán</t>
  </si>
  <si>
    <t>Poznámka</t>
  </si>
  <si>
    <t>Schválený plán</t>
  </si>
  <si>
    <t>VPRO matematika a informatika</t>
  </si>
  <si>
    <t xml:space="preserve"> doc. RNDr. Karel Hron, Ph.D. </t>
  </si>
  <si>
    <t>Mat. analýza a apl. mat.</t>
  </si>
  <si>
    <t>Algebra a geometrie</t>
  </si>
  <si>
    <t xml:space="preserve"> prof. Mgr. Radomír Halaš, Dr.</t>
  </si>
  <si>
    <t>Informatika</t>
  </si>
  <si>
    <t xml:space="preserve"> prof. RNDr. Radim Bělohlávek, Ph.D., DSc.</t>
  </si>
  <si>
    <t>VPRO fyzika</t>
  </si>
  <si>
    <t xml:space="preserve"> prof. RNDr. Miroslav Mašláň, CSc. </t>
  </si>
  <si>
    <t>Experimentální fyzika</t>
  </si>
  <si>
    <t xml:space="preserve"> doc. RNDr. Libor Machala, Ph.D.</t>
  </si>
  <si>
    <t>Optika</t>
  </si>
  <si>
    <t>doc. Mgr. Jaromír Fiurášek, Ph. D.</t>
  </si>
  <si>
    <t>Společná laboratoř</t>
  </si>
  <si>
    <t xml:space="preserve"> doc. RNDr. Ondřej Haderka, Ph.D.</t>
  </si>
  <si>
    <t>Biofyzika</t>
  </si>
  <si>
    <t xml:space="preserve"> prof. RNDr. Ilík Petr, Ph.D.</t>
  </si>
  <si>
    <t>VPRO chemie</t>
  </si>
  <si>
    <t xml:space="preserve"> doc. RNDr. Michal Čajan, Ph.D. </t>
  </si>
  <si>
    <t>Anorganická chemie</t>
  </si>
  <si>
    <t>Fyzikální chemie</t>
  </si>
  <si>
    <t xml:space="preserve"> prof. RNDr. Michal Otyepka, Ph.D.</t>
  </si>
  <si>
    <t>Analytická chemie</t>
  </si>
  <si>
    <t xml:space="preserve"> prof. RNDr. Karel Lemr, Ph.D.</t>
  </si>
  <si>
    <t>Organická chemie</t>
  </si>
  <si>
    <t xml:space="preserve"> doc. RNDr. Jan Hlaváč, Ph.D.</t>
  </si>
  <si>
    <t>Biochemie</t>
  </si>
  <si>
    <t xml:space="preserve"> doc. RNDr. Lenka Luhová, Ph.D.</t>
  </si>
  <si>
    <t>VPRO biologie a ekologie</t>
  </si>
  <si>
    <t xml:space="preserve"> prof. Dr. Ing. Bořivoj Šarapatka, CSc. </t>
  </si>
  <si>
    <t>Botanika</t>
  </si>
  <si>
    <t xml:space="preserve"> doc. RNDr. Vladan Ondřej, Ph.D.</t>
  </si>
  <si>
    <t>Laboratoř růstových regulátorů</t>
  </si>
  <si>
    <t xml:space="preserve"> prof. Ing. Miroslav Strnad, CSc.</t>
  </si>
  <si>
    <t>Zoologie a antropologie</t>
  </si>
  <si>
    <t xml:space="preserve"> prof. Ing. Stanislav Bureš, CSc.</t>
  </si>
  <si>
    <t>Ekologie a životní prostředí</t>
  </si>
  <si>
    <t xml:space="preserve"> prof. MVDr. Emil Tkadlec, CSc.</t>
  </si>
  <si>
    <t>Buněčná biologie a genetika</t>
  </si>
  <si>
    <t xml:space="preserve"> prof. RNDr. Zdeněk Dvořák, Ph.D.</t>
  </si>
  <si>
    <t>VPRO vědy o Zemi</t>
  </si>
  <si>
    <t xml:space="preserve"> doc. RNDr. Vilém Pechanec, Ph.D.  </t>
  </si>
  <si>
    <t>Geografie</t>
  </si>
  <si>
    <t xml:space="preserve"> doc. RNDr. Zdeněk Szczyrba, CSc.</t>
  </si>
  <si>
    <t>Geologie</t>
  </si>
  <si>
    <t xml:space="preserve"> prof. Mgr. Ondřej Bábek, Dr.</t>
  </si>
  <si>
    <t>Geoinformatika</t>
  </si>
  <si>
    <t xml:space="preserve"> prof.doc. RNDr. Vít Voženílek, CSc.</t>
  </si>
  <si>
    <t>Rozvojová studia</t>
  </si>
  <si>
    <t xml:space="preserve"> doc. RNDr. Pavel Nováček, CSc.</t>
  </si>
  <si>
    <t>CRH - Řídící úsek</t>
  </si>
  <si>
    <t xml:space="preserve"> prof. RNDr. Ivo Frébort, CSc, Ph.D.</t>
  </si>
  <si>
    <t>Proteinová biochemie a proteomika</t>
  </si>
  <si>
    <t xml:space="preserve"> prof. Mgr. Marek Šebela, Dr.</t>
  </si>
  <si>
    <t>Bioenergetika rostlin</t>
  </si>
  <si>
    <t xml:space="preserve"> prof. RNDr. Petr Ilík, Ph.D.</t>
  </si>
  <si>
    <t>Chemická biologie</t>
  </si>
  <si>
    <t xml:space="preserve"> Mgr. Karel Doležal, Dr. </t>
  </si>
  <si>
    <t>Rostlinné biotechnologie</t>
  </si>
  <si>
    <t>Véronique Hélene Bergougnoux-Fojtik, Ph.D.</t>
  </si>
  <si>
    <t>Buněčná a vývojová biologie rostlin</t>
  </si>
  <si>
    <t xml:space="preserve"> prof. RNDr. Jozef Šamaj, DrSc. </t>
  </si>
  <si>
    <t>Centrální laboratoře a podpora výzkumu</t>
  </si>
  <si>
    <t>doc. RNDr. Petr Tarkowski, Ph.D.</t>
  </si>
  <si>
    <t>RCPTM - Vedení</t>
  </si>
  <si>
    <t xml:space="preserve"> prof. RNDr. Radek Zbořil, Ph.D.</t>
  </si>
  <si>
    <t>RCPTM - oxidy</t>
  </si>
  <si>
    <t>doc. Mgr. Jiří Tuček, Ph.D.</t>
  </si>
  <si>
    <t>RCPTM - uhlík</t>
  </si>
  <si>
    <t>RCPTM - komplexy</t>
  </si>
  <si>
    <t xml:space="preserve"> prof. RNDr. Zdeněk Trávníček, Ph.D.</t>
  </si>
  <si>
    <t>RCPTM - optika</t>
  </si>
  <si>
    <t xml:space="preserve"> prof. RNDr. Miroslav Hrabovský, DrSc.</t>
  </si>
  <si>
    <t>RCPTM - Bio-Med</t>
  </si>
  <si>
    <t>RNDr. Václav Ranc, Ph.D.</t>
  </si>
  <si>
    <t>RCPTM - analýza</t>
  </si>
  <si>
    <t>RCPTM - environmental</t>
  </si>
  <si>
    <t>Mgr. Jan Filip, Ph.D.</t>
  </si>
  <si>
    <t>RCPTM - Elektrochemie</t>
  </si>
  <si>
    <t>Ing. Štěpán Kment, Ph.D.</t>
  </si>
  <si>
    <t>Rozvoj - stavby, stavební úpravy,mimořádné opravy velkého rozsahu</t>
  </si>
  <si>
    <t>Celkem plán čerpání investic:</t>
  </si>
  <si>
    <t>INVESTICE</t>
  </si>
  <si>
    <t xml:space="preserve">Název </t>
  </si>
  <si>
    <t>FPP</t>
  </si>
  <si>
    <t>1.</t>
  </si>
  <si>
    <t>2.</t>
  </si>
  <si>
    <t>3.</t>
  </si>
  <si>
    <t>4.</t>
  </si>
  <si>
    <t>5.</t>
  </si>
  <si>
    <t>6.</t>
  </si>
  <si>
    <t>7.</t>
  </si>
  <si>
    <t>8.</t>
  </si>
  <si>
    <t>9.</t>
  </si>
  <si>
    <t>CELKEM</t>
  </si>
  <si>
    <t>POMOCNÁ TABULKA - rozpis</t>
  </si>
  <si>
    <t>1.a</t>
  </si>
  <si>
    <t>1. akce</t>
  </si>
  <si>
    <t>2.a</t>
  </si>
  <si>
    <t>2. akce</t>
  </si>
  <si>
    <t>3.a</t>
  </si>
  <si>
    <t>3. akce</t>
  </si>
  <si>
    <t>4.a</t>
  </si>
  <si>
    <t>4. akce</t>
  </si>
  <si>
    <t>5.a</t>
  </si>
  <si>
    <t>5. akce</t>
  </si>
  <si>
    <t>6.a</t>
  </si>
  <si>
    <t>6. akce</t>
  </si>
  <si>
    <t>7.a</t>
  </si>
  <si>
    <t>7. akce</t>
  </si>
  <si>
    <t>8.a</t>
  </si>
  <si>
    <t>8. akce</t>
  </si>
  <si>
    <t>9.a</t>
  </si>
  <si>
    <t>9. akce</t>
  </si>
  <si>
    <t>Dobudování a modernizace infrastruktury pro praktickou výuku - Holice - dofinancování projektu OP VVV  (jedná se o stavební úpravy suterénu budovy 53, přístavbu budovy 53 a modernizaci stávajícího skleníku katedry botaniky)</t>
  </si>
  <si>
    <t xml:space="preserve">Rekonstrukce areálových komunikací vč. technické infrastruktury - Holice - část mezi budovymi 47, 53 a energocentrem </t>
  </si>
  <si>
    <t>11.</t>
  </si>
  <si>
    <t>12.</t>
  </si>
  <si>
    <t>13.</t>
  </si>
  <si>
    <t>14.</t>
  </si>
  <si>
    <t xml:space="preserve">Název 
</t>
  </si>
  <si>
    <t>Dalekohled, notebook</t>
  </si>
  <si>
    <t>Software, barometr, tryska, přístroj pro char. povrchu, pece, rukavicový box, kryo.systém, RTG</t>
  </si>
  <si>
    <t>RNDr. Jitka Machalová, Ph.D.</t>
  </si>
  <si>
    <t>doc. Ing. Radovan Herchel, Ph.D.</t>
  </si>
  <si>
    <t>Neplánují na 2019 žádné investice</t>
  </si>
  <si>
    <t>Zdroj financování</t>
  </si>
  <si>
    <t>64 tis. Z FRIM + dofin 3112/82</t>
  </si>
  <si>
    <t>FRIM</t>
  </si>
  <si>
    <t xml:space="preserve">PC </t>
  </si>
  <si>
    <t>Pulzní laser, kontinuální laser, systém supravodivých detektorů, vakuová aparatura, optické stoly, flow boxy, motorizované posuvy, soubor laserů, fotodetektor, vysokonapěťový zdroj, generátor, frekvenční čítač, ultrarychlé karty, pracovní stanice, difrakční mřížka, osciloskopy, objektiv, spin coater, nelineární krystaly, elektr. modulátory,detektory, sCOMS, stabilizovaný laser, spektrometr</t>
  </si>
  <si>
    <r>
      <rPr>
        <sz val="11"/>
        <rFont val="Calibri"/>
        <family val="2"/>
        <charset val="238"/>
        <scheme val="minor"/>
      </rPr>
      <t>FRIM/FPP/</t>
    </r>
    <r>
      <rPr>
        <sz val="11"/>
        <color rgb="FFFF0000"/>
        <rFont val="Calibri"/>
        <family val="2"/>
        <charset val="238"/>
        <scheme val="minor"/>
      </rPr>
      <t>žádají o 1 mil. Kč kapit. 30.</t>
    </r>
  </si>
  <si>
    <t>FRIM/FPP</t>
  </si>
  <si>
    <t xml:space="preserve">RT PCR </t>
  </si>
  <si>
    <t>Mikroskop, přístroj pro rentg. analýzu</t>
  </si>
  <si>
    <t xml:space="preserve">GC/MS systém, elektroforéza, Mikro - Raman, hlubokomr.box </t>
  </si>
  <si>
    <t>Lyofilizátor, centrifuga,licence,ATR IR, výpočetní klastr MD, mikroskop</t>
  </si>
  <si>
    <t xml:space="preserve">Centrifuga, Lyfilizátor, homogenizátor, termostat, vývěva, dok.systém, LED Blue-Red-White, autokláv </t>
  </si>
  <si>
    <t>Dofin.modernizace infrastr. pro výuku, dofin. přístroje kryomikrotom</t>
  </si>
  <si>
    <t>Notebook</t>
  </si>
  <si>
    <t>Analytické váhy, zařízení na výrobu vody, termostat, multi - antenna, dofin. Projektů (pedagogická laboratoř - neuvedena částka)</t>
  </si>
  <si>
    <t xml:space="preserve">Pokrytí havárií či akutní případy a rekonstrukce studentské místnosti </t>
  </si>
  <si>
    <t>Anonymizovaná data</t>
  </si>
  <si>
    <t>Rezerva na nutné opravy st.přístrojů apod.</t>
  </si>
  <si>
    <t>Neplánují žádné investice na 2019</t>
  </si>
  <si>
    <t>tiskárna</t>
  </si>
  <si>
    <t>Spektrofotometr Nanodrop</t>
  </si>
  <si>
    <t xml:space="preserve">Hmotnostní spektrometr, pilotní jednotka, pipetovací robot </t>
  </si>
  <si>
    <t>Sekvenátor,čtečka,QPCR, semiprep.linka</t>
  </si>
  <si>
    <t>Fluores. mikroskop, datové úložiště</t>
  </si>
  <si>
    <t>Žádají o 18 mil.Kč kap.30</t>
  </si>
  <si>
    <t>CHN, hmotnostní spektrometr, infr.spektrometr</t>
  </si>
  <si>
    <t>FRIM/FPP/kap.30</t>
  </si>
  <si>
    <t>sCMOS, iSTAR, profilometr,sférointer., laser.systém, nanosekundový generátor, systém distribuce, stolek s piezoakt. tlumením, URA</t>
  </si>
  <si>
    <t>Romanova mikroskopie, SPR, manuální mikroskop</t>
  </si>
  <si>
    <t xml:space="preserve">Hmotnostní spektrometr </t>
  </si>
  <si>
    <t>Spektrofotom. reader</t>
  </si>
  <si>
    <t>Fotoreaktor, pyrolytická pec,mikroreaktor, rukavicový box, RTG difrakce</t>
  </si>
  <si>
    <t>Systém magnetronového naprašování (spolufin.středisek 3720+3727)</t>
  </si>
  <si>
    <t>Mikroskop SEM/FIB,spektrofotomert, UHVSTM (spolufin. středisek 3720+3721+3722+3727)</t>
  </si>
  <si>
    <t>Plán investic a mimořádných oprav 2019 (tis. Kč)</t>
  </si>
  <si>
    <t>Plán investic kateder a pracovišť PřF 2019 (tis. Kč)</t>
  </si>
  <si>
    <t>Pracoviště PřF</t>
  </si>
  <si>
    <t>Katedry a pracoviště PřF</t>
  </si>
  <si>
    <t>Děkanát - vybavení včetně Pevnosti poznání</t>
  </si>
  <si>
    <t>Skutečné INV N 2018</t>
  </si>
  <si>
    <t>Dokončení</t>
  </si>
  <si>
    <t>Rekonstrukce areálových komunikací vč. technické infrastruktury Holice- I. etapa - dofinancování akce RUP - pokračování akce z r. 2017</t>
  </si>
  <si>
    <t>10/2019</t>
  </si>
  <si>
    <t>2. + 7.</t>
  </si>
  <si>
    <t>Dobudování a modernizace přízemní části objektu 47 - Holice - dofinancování projektu OP VVV (jedná se o stavební úpravy celého přízemí a přístavbu budovy 47 ); Stavební úpravy části budovy 47 pro dětskou skupinu - Holice včetně vyvolaných úprav PBŘ</t>
  </si>
  <si>
    <t>2/2020</t>
  </si>
  <si>
    <t>9/2019</t>
  </si>
  <si>
    <t>Dostavba a stavební úpravy Energocentra - Holice -  objekt pro vybavení nové serverovny z projektu OP VVV - pokračování akce z r. 2017</t>
  </si>
  <si>
    <t xml:space="preserve">Dostavba a rekonstrukce objektu 52 v Holici - zahájeno přípravou projektové dokumentace  v r. 2016 </t>
  </si>
  <si>
    <t>5/2019</t>
  </si>
  <si>
    <t>3-5/2020</t>
  </si>
  <si>
    <t xml:space="preserve">Projektová dokumentace - příprava projektů  a dalších budoucích investic nebo velkých oprav </t>
  </si>
  <si>
    <t xml:space="preserve">Schválený rozpočet INV akce </t>
  </si>
  <si>
    <t>Celkové očekávané INV N celkem</t>
  </si>
  <si>
    <r>
      <t xml:space="preserve">Jedná se o investiční akci zahájenou v r. 2017 s </t>
    </r>
    <r>
      <rPr>
        <b/>
        <sz val="11"/>
        <color theme="1"/>
        <rFont val="Calibri"/>
        <family val="2"/>
        <charset val="238"/>
        <scheme val="minor"/>
      </rPr>
      <t>plánovaným dokončením v r.</t>
    </r>
    <r>
      <rPr>
        <sz val="11"/>
        <color theme="1"/>
        <rFont val="Calibri"/>
        <family val="2"/>
        <charset val="238"/>
        <scheme val="minor"/>
      </rPr>
      <t xml:space="preserve"> </t>
    </r>
    <r>
      <rPr>
        <b/>
        <sz val="11"/>
        <color theme="1"/>
        <rFont val="Calibri"/>
        <family val="2"/>
        <charset val="238"/>
        <scheme val="minor"/>
      </rPr>
      <t>10/2019</t>
    </r>
    <r>
      <rPr>
        <sz val="11"/>
        <color theme="1"/>
        <rFont val="Calibri"/>
        <family val="2"/>
        <charset val="238"/>
        <scheme val="minor"/>
      </rPr>
      <t xml:space="preserve">,  hrazenou z centrálních prostředků UP do výše 27 mil. Celkové náklady stavby vč. všech souvisejících inženýrských a projektových služeb jsou ve výši 43, 519  mil vč. DPH. Je nutné tedy dofinancovat stavbu z prostředků PřF ve výši 16,519 mil - viz. podrobné tabulky plánu a čerpání pro danou akci.  </t>
    </r>
  </si>
  <si>
    <r>
      <t xml:space="preserve">Stavba je součástí projektu OP VVV se stejným názvem, dále se v rámci této stavby realizuje bistro, dětská skupina, přepojení TZB pro výškovou část budovy a související vyvolané investice (přeložky a pod). Převážná část stavby (cca 69 mil)  je hrazena z dotace projektu OP VVV. Stavba byla zahájena v 09/2018 , dokončení bylo plánováno na 09/2019, ale z důvodu nepředvídatelných okolností (zjištění skutečného stavu základů při odkrytí v jižní části přízemí, který neodpovídá zachycenému stavu v dochované archivní PD) bude  řešena změna stavby v této oblasti, v důsledku které bude prodloužena </t>
    </r>
    <r>
      <rPr>
        <b/>
        <sz val="11"/>
        <color theme="1"/>
        <rFont val="Calibri"/>
        <family val="2"/>
        <charset val="238"/>
        <scheme val="minor"/>
      </rPr>
      <t xml:space="preserve">realizace stavby pravděpodobně do 02/2020 </t>
    </r>
    <r>
      <rPr>
        <sz val="11"/>
        <color theme="1"/>
        <rFont val="Calibri"/>
        <family val="2"/>
        <charset val="238"/>
        <scheme val="minor"/>
      </rPr>
      <t>a rovněž zvýšena konečná cena díla</t>
    </r>
    <r>
      <rPr>
        <b/>
        <sz val="11"/>
        <color theme="1"/>
        <rFont val="Calibri"/>
        <family val="2"/>
        <charset val="238"/>
        <scheme val="minor"/>
      </rPr>
      <t>.</t>
    </r>
    <r>
      <rPr>
        <sz val="11"/>
        <color theme="1"/>
        <rFont val="Calibri"/>
        <family val="2"/>
        <charset val="238"/>
        <scheme val="minor"/>
      </rPr>
      <t xml:space="preserve"> Stavba dětské skupiny bude dokončena v 09/2019.  Spolufinacování projektu vč. vybavení  ve výši 5% včetně doplatku rozdílu mezi dotací a skutečnou cenou stavby a   a dále financování dětské skupiny , bistra a ostatních vyvolaných investic je plánováno z prostředků děkanátu v celkové předpokládané výši</t>
    </r>
    <r>
      <rPr>
        <b/>
        <sz val="11"/>
        <color theme="1"/>
        <rFont val="Calibri"/>
        <family val="2"/>
        <charset val="238"/>
        <scheme val="minor"/>
      </rPr>
      <t xml:space="preserve"> 39 042 648 Kč</t>
    </r>
    <r>
      <rPr>
        <sz val="11"/>
        <color theme="1"/>
        <rFont val="Calibri"/>
        <family val="2"/>
        <charset val="238"/>
        <scheme val="minor"/>
      </rPr>
      <t xml:space="preserve">  -  viz. podrobné tabulky plánu a čerpání pro danou akci. Ke zvýšení celkových nákladů oproti plánu v r. 2018 došlo zejména vyšší vysoutěženou částkou za stavbu  (cca o 12 mil) a rovněž navýšením za dodatečné práce spojené se změnou zakládání (cca o 10 mil).</t>
    </r>
  </si>
  <si>
    <r>
      <t xml:space="preserve">Stavba je součástí projektu OP VVV se stejným názvem, mimo projekt se v rámci stavby realizují ještě sanační úpravy objektu 53. Stavba byla zahájena v 10/ 2018 a </t>
    </r>
    <r>
      <rPr>
        <b/>
        <sz val="11"/>
        <color theme="1"/>
        <rFont val="Calibri"/>
        <family val="2"/>
        <charset val="238"/>
        <scheme val="minor"/>
      </rPr>
      <t>dokončena bude v 09/2019</t>
    </r>
    <r>
      <rPr>
        <sz val="11"/>
        <color theme="1"/>
        <rFont val="Calibri"/>
        <family val="2"/>
        <charset val="238"/>
        <scheme val="minor"/>
      </rPr>
      <t>. Spolufinacování investiční části projektu vč. vybavení ve výši 5% a doplatku rozdílu mezi dotací a skutečnou cenou stavby a nezpůsobilých stavebních úprav objektu 53  je plánováno z prostředků děkanátu v celkové předpokládané výši 4, 542 mil Kč -  viz. podrobné tabulky plánu a čerpání pro danou akci.   Další část dofinancování v celkové výši cca 375 tis.  je plánováno z prostředků kateder botaniky a ekologie (není uvedeno v plánu investic děkanátu). Spoluúčast 5% na stavební části porjketu je oproti původnímu plánu celá spolufinancována z prostředků děkanátu.</t>
    </r>
  </si>
  <si>
    <t>Jedná se o dostavbu stávajícího energocentra, ve které bude umístěna nová serverovna, jejíž vybavení (cca 10 mil) by mělo být financováno z projektu OP VVV a přemístěna telefonní ústředna z objektu č. 47. Zbývající část dostavby bude sloužit pro  skladové prostory fakulty a a rošíření prostor pro náhradní zdroj  a UPS pro areál. Stavba se realizuje společně s modernizací budovy 53 a skleníku jedním zhotovitelem a byla zahájena v 10/2018, Část energocentra bude dokončena v 10/2019 . Předpokládané celkové náklady vč. všech technologických přepojení a interiéru jsou ve výši 16,22 Kč - viz. podrobné tabulky plánu a čerpání pro danou akci.</t>
  </si>
  <si>
    <r>
      <t xml:space="preserve">Jedná se o pokračování rekonstrukce  objektu č. 52 v Holici pro zázemí správy budov a detašovaná pracoviště centrálních jednotek fakulty. Stavba byla zahájena  v 04/2018 a </t>
    </r>
    <r>
      <rPr>
        <b/>
        <sz val="11"/>
        <color theme="1"/>
        <rFont val="Calibri"/>
        <family val="2"/>
        <charset val="238"/>
        <scheme val="minor"/>
      </rPr>
      <t>dokončení stavby bude v 05/2019.</t>
    </r>
    <r>
      <rPr>
        <sz val="11"/>
        <color theme="1"/>
        <rFont val="Calibri"/>
        <family val="2"/>
        <charset val="238"/>
        <scheme val="minor"/>
      </rPr>
      <t xml:space="preserve"> Celkové náklady stavby včetně projektových dokumenací a vybavení části interiéru  jsou 28,26 mil -  viz. podrobné tabulky plánu a čerpání pro danou akci.</t>
    </r>
  </si>
  <si>
    <r>
      <t xml:space="preserve">Jedná se o rozšíření rekonstrukce komunikací a technické infrastruktury  v areálu v nevyhovujícím provozně-technickém stavu, které se nachází v prostoru mezi nově modernizovanými budovami 47 a 53 a rovněž navazuje na dostavbu energocentra. Vzhledem k tomu, že při realizaci modernizace budov a jejich přístaveb v rámci projektů OP VVV dojde k zásahu do stávajících komunikací a sítí, je efektivní dokončit jejich finální rekonstrukci do nové podoby, navazující na celkovou koncepci v areálu a I. etapu rekonstrukce komunikací.  Součástí plánované akce jsou i vyvolané investice související s uzavřením části areálu pro stavby OP VVV a stvabu komunikací, ketré již byly realizovány. Vlastní stavba komunikace bude zahájena až ve 4. čtvrtletí 2019 v návaznosti na postup výstavby  projektu Modernizace budovy 47, termín </t>
    </r>
    <r>
      <rPr>
        <b/>
        <sz val="11"/>
        <color theme="1"/>
        <rFont val="Calibri"/>
        <family val="2"/>
        <charset val="238"/>
        <scheme val="minor"/>
      </rPr>
      <t>dokončení je plánován na 03/2020 v části u budovy 47 a 53, u energocentra v 05/2020.</t>
    </r>
    <r>
      <rPr>
        <sz val="11"/>
        <color theme="1"/>
        <rFont val="Calibri"/>
        <family val="2"/>
        <charset val="238"/>
        <scheme val="minor"/>
      </rPr>
      <t>Celkové předpokládané náklady stavby včetně projektových dokumenací, dočasných staveb  a DPH jsou nižší než plánované v r. 2018, a to v celkové v ýši 8,305 mil - viz. podrobné tabulky plánu a čerpání pro danou akci. Jsou rozloženy do r. 2019 a 2020.</t>
    </r>
  </si>
  <si>
    <t>STAVEBNĚ INVESTIČNÍ AKCE HOLICE CELKEM</t>
  </si>
  <si>
    <t xml:space="preserve">Generální oprava střechy - východní terasa Envelopa </t>
  </si>
  <si>
    <t>Oprava protipožárních ucpávek</t>
  </si>
  <si>
    <t>Obnova a doplnění chybějících protipožárních ucpávek dle revizní zpávy.</t>
  </si>
  <si>
    <t>Havárie. Nutná generální oprava celé střechny z důvodů zatékání do objektu v oblasti světlíků a ochozu. Po konzultaci s architektem budovy a krajskou hygienickou stanicí dojde zřejmě k odstranění světlíků.</t>
  </si>
  <si>
    <t>Detekční systém plynů</t>
  </si>
  <si>
    <t>Neplatná kalibrace stávajících čidel.</t>
  </si>
  <si>
    <t>Osazení dávkovačů chlordioxidu</t>
  </si>
  <si>
    <t>Zajištění dezinfekce pitné vody v rozvodech.</t>
  </si>
  <si>
    <t>Podlahy SLO</t>
  </si>
  <si>
    <t>Výměna podlahové krytiny v 1. a 3. NP budovy z důvodu nevratného poškození. Výměna ve 2. NP bude realizována v r. 2020.</t>
  </si>
  <si>
    <t>Vodovodní přípojka VLD, SLO</t>
  </si>
  <si>
    <t>Provizorní napojení objektu VLD, havarijní stav napojení objektu SLO.</t>
  </si>
  <si>
    <t>Vybudování chodníku a příjezdové cesty pro kola - boční vchod 1. NP budovy Envelopa.</t>
  </si>
  <si>
    <t>15.</t>
  </si>
  <si>
    <t>Projektová dokumentace akce 13. a 14.</t>
  </si>
  <si>
    <t>16.</t>
  </si>
  <si>
    <t>Update Alvis</t>
  </si>
  <si>
    <t>Vybudování přístupových cest k bočnímu vchodu se záměrem omezení nežádoucích vstupů přes podzemní garáž.</t>
  </si>
  <si>
    <t>Aktualizace SW pro systém zabezpečení.</t>
  </si>
  <si>
    <t>OSTATNÍ</t>
  </si>
  <si>
    <t xml:space="preserve">17. </t>
  </si>
  <si>
    <t>???</t>
  </si>
  <si>
    <t>V rámci 2. výzvy projektu ROSTU - očekáváme???, dofinancování ???</t>
  </si>
  <si>
    <t>18.</t>
  </si>
  <si>
    <t>Kamerový systém I. Etapa</t>
  </si>
  <si>
    <t>Zastaralý a nefunkční systém. Monitorování dějů v rizikových prostorech - Archivace záznamu po dobu 7 dnů a možností prohlížení na recepci objektu.</t>
  </si>
  <si>
    <t>Plán 2019 (vč. DPH)</t>
  </si>
  <si>
    <t>Plán stavebně-investičních akcí 2019 (tis. Kč)</t>
  </si>
  <si>
    <t>Plán investičních akcí 2019 - vybavení  (tis. Kč)</t>
  </si>
  <si>
    <t>Wifi</t>
  </si>
  <si>
    <t>Vybavení datového centra v Holici</t>
  </si>
  <si>
    <t>5 % spolufinancování</t>
  </si>
  <si>
    <t>Pořízení diskového pole a UPS z vlastních zdrojů. Z rozpočtu projektu vyřazeno z rozhodnutí bývalého vedení PřF po dohodě s CVT.</t>
  </si>
  <si>
    <t>Mycí stroj</t>
  </si>
  <si>
    <t>Úklid provozních ploch v areálu Envelopa. Náhrada za stávající 10 let starý mycí stroj.</t>
  </si>
  <si>
    <t>Dofinancování ve výši 5 % k celouniverzitnímu projektu ve správě CVT - pořízení Wifi Envelopa (121) a Holice (17), switche Envelopa (61) a Holice (38).</t>
  </si>
  <si>
    <t>Oprava a výměna  parapetů a atiky budovy 47 - pojistná událost</t>
  </si>
  <si>
    <t>Oprava a výměna  parapetů a atiky budovy 47 - zbývající část</t>
  </si>
  <si>
    <t>Náhrada průtokového sterilizátoru v budově F2</t>
  </si>
  <si>
    <t>Strojní vybavení dílny správy budov</t>
  </si>
  <si>
    <t>Připojení budov areálu Holice na pult HZS Olomouckého kraje a pořízení vizualizačního softwaru pro elektronickou požární signalizaci</t>
  </si>
  <si>
    <t xml:space="preserve">Multifunční kopírka/skener/tiskárna </t>
  </si>
  <si>
    <t>Hodnota investice vč. DPH</t>
  </si>
  <si>
    <t>Vlastní zdroje</t>
  </si>
  <si>
    <t>Cizí zdroje</t>
  </si>
  <si>
    <t xml:space="preserve">Oprava oplechování parapetů výškové části budovy 47 a oplechování atiky na všech střechách objektu. Oprava oplechování atiky na částech střech v 1.NP dotčených rekonstrukcí budovy nebude provedena a netýká se částí hrazených pojišťovnou v rámci pojistné události. Vzhledem k tomu, že původní oplechování atiky a parapetů z let 2005-2006 bylo provedeno nesprávně a dále vzhledem k tomu, že pojišťovna uhradí pouze vzniklou škodu, nikoliv však na ucelených částech oplechování,  je nutné opravit a vyměnit zbývající oplechování, které dosud nebylo větrem odtrženo. Při další viřici či silném větru reálně hrozí odtržení zbývajícího oplechování včetně nekontrolovaného pádu na případné osoby nebo majetek UP. </t>
  </si>
  <si>
    <t>Připravuje se veřejná zakázka pro výběr dodavatele sterilizátoru. Pojišťovna poskytla zálohu pojistného plnění ve výši 4.000.000 Kč.</t>
  </si>
  <si>
    <t>Pořízení plánovaného kombinovaného stroje pro práci se dřevem pro potřeby správy budov a pracovišť areálu Holice. Jedná se o kompaktní stroj sdružující okružní pilu, srovnávací jednotku, tloušťkovací jednotka a frézku, který nahradí více nevyhovujících zastaralých zařízení, které jsou z důvodu bezpečnosti doporučeny k vyřazení.</t>
  </si>
  <si>
    <t xml:space="preserve">Nejvyšší priorita. Z pohledu HZS Olomouckého kraje je areál Holice složitý pro pro zásah jednotek hasičů, doporučeno připojení na pult HZS. Pro dohled nad budovami areálu je nezbytně nutné pořídit vizualizační software pro vytvoření dohledového centra areálu pro potřeby ochrany areálu s přístupem pro správu budov a ochranku areálu s možností zasílání informací v případě mimořádných událostí v areálu.  </t>
  </si>
  <si>
    <t>Pořízení multifunkčního zařízení, které nahradí zastaralé stávající tiskárny s vysokými provozními náklady.</t>
  </si>
  <si>
    <t>Oprava poškozeného oplechování parapetů výškové části budovy 47 a oplechování atiky na všech střechách objektu. Pojistná událost je v řešení s pojišťovnou, čekáme na souhlas pojišťovny s nabídkou opravy. Oprava oplechování atiky na částech střech v 1.NP dotčených rekonstrukcí budovy nebude provedena. Pojišťovna uhradí pouze vzniklou škodu, nikoliv však na ucelených částech oplechování.  Očekávaná celková hodnota akce 396 tis. Kč. Doplatek 376 tis. Kč od pojišťovny.</t>
  </si>
  <si>
    <t>19.</t>
  </si>
  <si>
    <t>Vybudování provizorního parkoviště (vedle budovy SLO)</t>
  </si>
  <si>
    <t>Úprava interiérů v aule - oprava žaluzií, doplnění tapisérie, koberce? Sedačky?</t>
  </si>
  <si>
    <t>katedry</t>
  </si>
  <si>
    <t>Z toho:</t>
  </si>
  <si>
    <t>Zdroj financování:</t>
  </si>
  <si>
    <t>děkanát (celofakultní výdaje)</t>
  </si>
  <si>
    <t>FRIM = 4.301 tis. Kč</t>
  </si>
  <si>
    <t>FPP = 7.758 tis. Kč (se započtemým dluhem PP 38.170 tis. Kč)</t>
  </si>
  <si>
    <t>FRIM (18.791 tis. Kč), FPP (143.664 tis. Kč), kapitalizovaný zdroj 30</t>
  </si>
  <si>
    <t>pro pokrytí plánovaných celofakultních investic chybí</t>
  </si>
  <si>
    <t>20.</t>
  </si>
  <si>
    <t>21.</t>
  </si>
  <si>
    <t>22.</t>
  </si>
  <si>
    <t>Projekční soustava - Pevnost poznání</t>
  </si>
  <si>
    <t>Výměna projekční soustavy pro znovu zprovoznění zátopového modelu v Pevnosti poznání.</t>
  </si>
  <si>
    <t>Magnetometr (spolufin.středisek 3721+3727), elektroch.set, kryogenní systém (spolufin. středisek 3721+3725+3727); Vzduchotechnika v prostorách VTP, pronajatých RCPTM, včetně projektové dokumentace (spolufin. středisek 3721, 3722, 3725, 3727, 3728)</t>
  </si>
  <si>
    <t>Nanophotometer, mitroctracker, MyGo Mini qPCR, rozšíření konfigurace Infinite, Chlazená mikrocentrifuga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</si>
</sst>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K_č_-;\-* #,##0.00\ _K_č_-;_-* &quot;-&quot;??\ _K_č_-;_-@_-"/>
    <numFmt numFmtId="164" formatCode="#,##0.00\ &quot;Kč&quot;"/>
    <numFmt numFmtId="165" formatCode="#,##0\ &quot;Kč&quot;"/>
  </numFmts>
  <fonts count="20"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4"/>
      <color theme="1"/>
      <name val="Calibri"/>
      <family val="2"/>
      <charset val="238"/>
      <scheme val="minor"/>
    </font>
    <font>
      <b/>
      <sz val="24"/>
      <color theme="1"/>
      <name val="Calibri"/>
      <family val="2"/>
      <charset val="238"/>
      <scheme val="minor"/>
    </font>
    <font>
      <b/>
      <sz val="12"/>
      <color theme="1"/>
      <name val="Calibri"/>
      <family val="2"/>
      <charset val="238"/>
      <scheme val="minor"/>
    </font>
    <font>
      <sz val="10"/>
      <name val="Arial CE"/>
      <charset val="238"/>
    </font>
    <font>
      <sz val="11"/>
      <name val="Calibri"/>
      <family val="2"/>
      <charset val="238"/>
      <scheme val="minor"/>
    </font>
    <font>
      <b/>
      <u/>
      <sz val="11"/>
      <color theme="1"/>
      <name val="Calibri"/>
      <family val="2"/>
      <charset val="238"/>
      <scheme val="minor"/>
    </font>
    <font>
      <b/>
      <sz val="11"/>
      <name val="Calibri"/>
      <family val="2"/>
      <charset val="238"/>
      <scheme val="minor"/>
    </font>
    <font>
      <b/>
      <sz val="11"/>
      <color rgb="FF0070C0"/>
      <name val="Calibri"/>
      <family val="2"/>
      <charset val="238"/>
    </font>
    <font>
      <b/>
      <sz val="11"/>
      <color rgb="FF00B050"/>
      <name val="Calibri"/>
      <family val="2"/>
      <charset val="238"/>
    </font>
    <font>
      <b/>
      <sz val="14"/>
      <color indexed="8"/>
      <name val="Calibri"/>
      <family val="2"/>
      <charset val="238"/>
    </font>
    <font>
      <sz val="12"/>
      <color theme="1"/>
      <name val="Calibri"/>
      <family val="2"/>
      <charset val="238"/>
      <scheme val="minor"/>
    </font>
    <font>
      <b/>
      <sz val="12"/>
      <color rgb="FFFF0000"/>
      <name val="Calibri"/>
      <family val="2"/>
      <charset val="238"/>
      <scheme val="minor"/>
    </font>
    <font>
      <sz val="11"/>
      <color theme="1"/>
      <name val="Calibri"/>
      <family val="2"/>
      <charset val="238"/>
      <scheme val="minor"/>
    </font>
    <font>
      <b/>
      <sz val="16"/>
      <name val="Calibri"/>
      <family val="2"/>
      <charset val="238"/>
      <scheme val="minor"/>
    </font>
    <font>
      <b/>
      <sz val="16"/>
      <color theme="1"/>
      <name val="Calibri"/>
      <family val="2"/>
      <charset val="238"/>
      <scheme val="minor"/>
    </font>
    <font>
      <b/>
      <sz val="9"/>
      <color indexed="81"/>
      <name val="Tahoma"/>
      <family val="2"/>
      <charset val="238"/>
    </font>
    <font>
      <sz val="9"/>
      <color indexed="81"/>
      <name val="Tahoma"/>
      <family val="2"/>
      <charset val="238"/>
    </font>
  </fonts>
  <fills count="7">
    <fill>
      <patternFill patternType="none"/>
    </fill>
    <fill>
      <patternFill patternType="gray125"/>
    </fill>
    <fill>
      <patternFill patternType="solid">
        <fgColor theme="3"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2" tint="-9.9978637043366805E-2"/>
        <bgColor indexed="64"/>
      </patternFill>
    </fill>
    <fill>
      <patternFill patternType="solid">
        <fgColor rgb="FFFF00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43" fontId="15" fillId="0" borderId="0" applyFont="0" applyFill="0" applyBorder="0" applyAlignment="0" applyProtection="0"/>
  </cellStyleXfs>
  <cellXfs count="203">
    <xf numFmtId="0" fontId="0" fillId="0" borderId="0" xfId="0"/>
    <xf numFmtId="0" fontId="3" fillId="0" borderId="0" xfId="0" applyFont="1"/>
    <xf numFmtId="0" fontId="4" fillId="0" borderId="0" xfId="0" applyFont="1"/>
    <xf numFmtId="0" fontId="6" fillId="3" borderId="1" xfId="0" applyFont="1" applyFill="1" applyBorder="1"/>
    <xf numFmtId="164" fontId="0" fillId="3" borderId="1" xfId="0" applyNumberFormat="1" applyFill="1" applyBorder="1"/>
    <xf numFmtId="0" fontId="0" fillId="0" borderId="1" xfId="0" applyFont="1" applyFill="1" applyBorder="1"/>
    <xf numFmtId="164" fontId="0" fillId="0" borderId="1" xfId="0" applyNumberFormat="1" applyBorder="1"/>
    <xf numFmtId="0" fontId="0" fillId="0" borderId="1" xfId="0" applyFont="1" applyFill="1" applyBorder="1" applyAlignment="1">
      <alignment vertical="top"/>
    </xf>
    <xf numFmtId="164" fontId="0" fillId="0" borderId="1" xfId="0" applyNumberFormat="1" applyFill="1" applyBorder="1" applyAlignment="1">
      <alignment wrapText="1"/>
    </xf>
    <xf numFmtId="0" fontId="0" fillId="0" borderId="0" xfId="0" applyFill="1"/>
    <xf numFmtId="0" fontId="0" fillId="0" borderId="1" xfId="0" applyFont="1" applyFill="1" applyBorder="1" applyAlignment="1">
      <alignment vertical="center"/>
    </xf>
    <xf numFmtId="164" fontId="0" fillId="0" borderId="1" xfId="0" applyNumberFormat="1" applyBorder="1" applyAlignment="1">
      <alignment wrapText="1"/>
    </xf>
    <xf numFmtId="0" fontId="0" fillId="3" borderId="1" xfId="0" applyFont="1" applyFill="1" applyBorder="1"/>
    <xf numFmtId="164" fontId="0" fillId="0" borderId="1" xfId="0" applyNumberFormat="1" applyBorder="1" applyAlignment="1">
      <alignment vertical="top" wrapText="1"/>
    </xf>
    <xf numFmtId="164" fontId="0" fillId="0" borderId="1" xfId="0" applyNumberFormat="1" applyBorder="1" applyAlignment="1">
      <alignment horizontal="left"/>
    </xf>
    <xf numFmtId="0" fontId="0" fillId="0" borderId="1" xfId="0" applyFont="1" applyFill="1" applyBorder="1" applyAlignment="1">
      <alignment horizontal="left" vertical="center"/>
    </xf>
    <xf numFmtId="0" fontId="5" fillId="0" borderId="0" xfId="0" applyFont="1" applyFill="1" applyBorder="1" applyAlignment="1"/>
    <xf numFmtId="164" fontId="5" fillId="0" borderId="0" xfId="0" applyNumberFormat="1" applyFont="1" applyFill="1"/>
    <xf numFmtId="0" fontId="0" fillId="0" borderId="0" xfId="0" applyFill="1" applyBorder="1"/>
    <xf numFmtId="0" fontId="5" fillId="0" borderId="0" xfId="0" applyFont="1" applyFill="1" applyBorder="1" applyAlignment="1">
      <alignment horizontal="right" wrapText="1"/>
    </xf>
    <xf numFmtId="0" fontId="0" fillId="0" borderId="0" xfId="0" applyAlignment="1">
      <alignment wrapText="1"/>
    </xf>
    <xf numFmtId="0" fontId="8" fillId="0" borderId="0" xfId="0" applyFont="1"/>
    <xf numFmtId="0" fontId="2" fillId="0" borderId="0" xfId="0" applyFont="1"/>
    <xf numFmtId="0" fontId="9" fillId="0" borderId="0" xfId="0" applyFont="1"/>
    <xf numFmtId="165" fontId="2" fillId="0" borderId="0" xfId="0" applyNumberFormat="1" applyFont="1" applyAlignment="1">
      <alignment horizontal="left"/>
    </xf>
    <xf numFmtId="164" fontId="2" fillId="0" borderId="0" xfId="0" applyNumberFormat="1" applyFont="1" applyAlignment="1">
      <alignment horizontal="right"/>
    </xf>
    <xf numFmtId="164" fontId="10" fillId="0" borderId="0" xfId="0" applyNumberFormat="1" applyFont="1" applyFill="1" applyAlignment="1">
      <alignment horizontal="right" wrapText="1"/>
    </xf>
    <xf numFmtId="164" fontId="11" fillId="0" borderId="0" xfId="0" applyNumberFormat="1" applyFont="1" applyFill="1" applyAlignment="1">
      <alignment horizontal="right" wrapText="1"/>
    </xf>
    <xf numFmtId="0" fontId="7" fillId="0" borderId="1" xfId="0" applyFont="1" applyBorder="1" applyAlignment="1">
      <alignment vertical="top" wrapText="1"/>
    </xf>
    <xf numFmtId="0" fontId="0" fillId="0" borderId="1" xfId="0" applyBorder="1" applyAlignment="1">
      <alignment vertical="top" wrapText="1"/>
    </xf>
    <xf numFmtId="0" fontId="0" fillId="0" borderId="0" xfId="0" applyAlignment="1">
      <alignment vertical="top"/>
    </xf>
    <xf numFmtId="0" fontId="2" fillId="0" borderId="0" xfId="0" applyFont="1" applyFill="1"/>
    <xf numFmtId="164" fontId="2" fillId="0" borderId="0" xfId="0" applyNumberFormat="1" applyFont="1" applyFill="1" applyAlignment="1">
      <alignment horizontal="right"/>
    </xf>
    <xf numFmtId="1" fontId="0" fillId="0" borderId="0" xfId="0" applyNumberFormat="1"/>
    <xf numFmtId="164" fontId="7" fillId="0" borderId="0" xfId="0" applyNumberFormat="1" applyFont="1" applyFill="1" applyAlignment="1">
      <alignment horizontal="right" vertical="top"/>
    </xf>
    <xf numFmtId="0" fontId="2" fillId="4" borderId="3" xfId="0" applyFont="1" applyFill="1" applyBorder="1"/>
    <xf numFmtId="0" fontId="2" fillId="4" borderId="5" xfId="0" applyFont="1" applyFill="1" applyBorder="1"/>
    <xf numFmtId="1" fontId="7" fillId="0" borderId="0" xfId="0" applyNumberFormat="1" applyFont="1" applyAlignment="1">
      <alignment vertical="top"/>
    </xf>
    <xf numFmtId="0" fontId="7" fillId="0" borderId="0" xfId="0" applyFont="1" applyAlignment="1">
      <alignment vertical="top" wrapText="1"/>
    </xf>
    <xf numFmtId="164" fontId="0" fillId="0" borderId="0" xfId="0" applyNumberFormat="1" applyFont="1" applyAlignment="1">
      <alignment horizontal="left" vertical="top"/>
    </xf>
    <xf numFmtId="0" fontId="2" fillId="5" borderId="0" xfId="0" applyFont="1" applyFill="1"/>
    <xf numFmtId="0" fontId="2" fillId="5" borderId="0" xfId="0" applyFont="1" applyFill="1" applyAlignment="1">
      <alignment horizontal="left"/>
    </xf>
    <xf numFmtId="0" fontId="7" fillId="0" borderId="0" xfId="0" applyFont="1" applyAlignment="1">
      <alignment vertical="top"/>
    </xf>
    <xf numFmtId="0" fontId="7" fillId="0" borderId="0" xfId="0" applyFont="1" applyAlignment="1">
      <alignment horizontal="left" vertical="top"/>
    </xf>
    <xf numFmtId="164" fontId="7" fillId="0" borderId="0" xfId="0" applyNumberFormat="1" applyFont="1" applyAlignment="1">
      <alignment horizontal="left" vertical="top" wrapText="1"/>
    </xf>
    <xf numFmtId="164" fontId="7" fillId="0" borderId="0" xfId="0" applyNumberFormat="1" applyFont="1" applyAlignment="1">
      <alignment horizontal="left" vertical="top"/>
    </xf>
    <xf numFmtId="1" fontId="0" fillId="0" borderId="0" xfId="0" applyNumberFormat="1" applyAlignment="1">
      <alignment vertical="top"/>
    </xf>
    <xf numFmtId="164" fontId="0" fillId="0" borderId="0" xfId="0" applyNumberFormat="1" applyAlignment="1">
      <alignment horizontal="left" vertical="top"/>
    </xf>
    <xf numFmtId="0" fontId="0" fillId="0" borderId="0" xfId="0" applyFill="1" applyAlignment="1">
      <alignment vertical="top"/>
    </xf>
    <xf numFmtId="0" fontId="2" fillId="0" borderId="0" xfId="0" applyFont="1" applyFill="1" applyAlignment="1">
      <alignment vertical="top"/>
    </xf>
    <xf numFmtId="0" fontId="0" fillId="0" borderId="0" xfId="0" applyFont="1" applyFill="1"/>
    <xf numFmtId="0" fontId="0" fillId="0" borderId="0" xfId="0" applyFont="1" applyAlignment="1">
      <alignment horizontal="left" vertical="top" wrapText="1"/>
    </xf>
    <xf numFmtId="0" fontId="0" fillId="0" borderId="0" xfId="0" applyFont="1" applyFill="1" applyAlignment="1">
      <alignment vertical="top"/>
    </xf>
    <xf numFmtId="0" fontId="2" fillId="0" borderId="0" xfId="0" applyFont="1" applyAlignment="1">
      <alignment vertical="top"/>
    </xf>
    <xf numFmtId="0" fontId="7" fillId="0" borderId="0" xfId="0" applyFont="1"/>
    <xf numFmtId="164" fontId="0" fillId="0" borderId="0" xfId="0" applyNumberFormat="1"/>
    <xf numFmtId="0" fontId="13" fillId="0" borderId="0" xfId="0" applyFont="1" applyAlignment="1">
      <alignment horizontal="left"/>
    </xf>
    <xf numFmtId="164" fontId="1" fillId="0" borderId="1" xfId="0" applyNumberFormat="1" applyFont="1" applyBorder="1"/>
    <xf numFmtId="164" fontId="7" fillId="0" borderId="1" xfId="0" applyNumberFormat="1" applyFont="1" applyBorder="1" applyAlignment="1">
      <alignment wrapText="1"/>
    </xf>
    <xf numFmtId="165" fontId="0" fillId="0" borderId="0" xfId="1" applyNumberFormat="1" applyFont="1"/>
    <xf numFmtId="165" fontId="0" fillId="0" borderId="0" xfId="1" applyNumberFormat="1" applyFont="1" applyBorder="1"/>
    <xf numFmtId="165" fontId="5" fillId="0" borderId="0" xfId="1" applyNumberFormat="1" applyFont="1" applyFill="1" applyBorder="1"/>
    <xf numFmtId="165" fontId="0" fillId="0" borderId="0" xfId="1" applyNumberFormat="1" applyFont="1" applyFill="1"/>
    <xf numFmtId="0" fontId="0" fillId="0" borderId="12" xfId="0" applyFont="1" applyFill="1" applyBorder="1"/>
    <xf numFmtId="0" fontId="0" fillId="0" borderId="12" xfId="0" applyFill="1" applyBorder="1"/>
    <xf numFmtId="0" fontId="6" fillId="3" borderId="12" xfId="0" applyFont="1" applyFill="1" applyBorder="1"/>
    <xf numFmtId="0" fontId="0" fillId="0" borderId="12" xfId="0" applyFont="1" applyFill="1" applyBorder="1" applyAlignment="1">
      <alignment vertical="top"/>
    </xf>
    <xf numFmtId="0" fontId="0" fillId="0" borderId="12" xfId="0" applyFill="1" applyBorder="1" applyAlignment="1">
      <alignment vertical="top"/>
    </xf>
    <xf numFmtId="0" fontId="0" fillId="3" borderId="12" xfId="0" applyFont="1" applyFill="1" applyBorder="1"/>
    <xf numFmtId="0" fontId="6" fillId="2" borderId="14" xfId="0" applyFont="1" applyFill="1" applyBorder="1" applyAlignment="1">
      <alignment horizontal="center"/>
    </xf>
    <xf numFmtId="0" fontId="6" fillId="2" borderId="14" xfId="0" applyFont="1" applyFill="1" applyBorder="1" applyAlignment="1">
      <alignment horizontal="center" vertical="top"/>
    </xf>
    <xf numFmtId="3" fontId="0" fillId="0" borderId="1" xfId="1" applyNumberFormat="1" applyFont="1" applyBorder="1"/>
    <xf numFmtId="3" fontId="0" fillId="3" borderId="1" xfId="1" applyNumberFormat="1" applyFont="1" applyFill="1" applyBorder="1"/>
    <xf numFmtId="3" fontId="0" fillId="0" borderId="1" xfId="1" applyNumberFormat="1" applyFont="1" applyFill="1" applyBorder="1" applyAlignment="1">
      <alignment vertical="top"/>
    </xf>
    <xf numFmtId="3" fontId="0" fillId="0" borderId="1" xfId="1" applyNumberFormat="1" applyFont="1" applyBorder="1" applyAlignment="1">
      <alignment vertical="top"/>
    </xf>
    <xf numFmtId="3" fontId="7" fillId="0" borderId="1" xfId="1" applyNumberFormat="1" applyFont="1" applyFill="1" applyBorder="1" applyAlignment="1">
      <alignment vertical="top"/>
    </xf>
    <xf numFmtId="3" fontId="7" fillId="0" borderId="1" xfId="1" applyNumberFormat="1" applyFont="1" applyBorder="1" applyAlignment="1">
      <alignment vertical="top"/>
    </xf>
    <xf numFmtId="3" fontId="7" fillId="0" borderId="1" xfId="1" applyNumberFormat="1" applyFont="1" applyBorder="1"/>
    <xf numFmtId="3" fontId="0" fillId="0" borderId="0" xfId="1" applyNumberFormat="1" applyFont="1"/>
    <xf numFmtId="3" fontId="14" fillId="3" borderId="4" xfId="1" applyNumberFormat="1" applyFont="1" applyFill="1" applyBorder="1"/>
    <xf numFmtId="3" fontId="14" fillId="0" borderId="0" xfId="1" applyNumberFormat="1" applyFont="1" applyFill="1" applyBorder="1"/>
    <xf numFmtId="0" fontId="6" fillId="2" borderId="13" xfId="0" applyFont="1" applyFill="1" applyBorder="1" applyAlignment="1">
      <alignment horizontal="center"/>
    </xf>
    <xf numFmtId="0" fontId="6" fillId="3" borderId="10" xfId="0" applyFont="1" applyFill="1" applyBorder="1"/>
    <xf numFmtId="0" fontId="6" fillId="3" borderId="6" xfId="0" applyFont="1" applyFill="1" applyBorder="1"/>
    <xf numFmtId="165" fontId="0" fillId="3" borderId="6" xfId="1" applyNumberFormat="1" applyFont="1" applyFill="1" applyBorder="1"/>
    <xf numFmtId="164" fontId="0" fillId="3" borderId="6" xfId="0" applyNumberFormat="1" applyFill="1" applyBorder="1"/>
    <xf numFmtId="0" fontId="0" fillId="3" borderId="7" xfId="0" applyFill="1" applyBorder="1"/>
    <xf numFmtId="0" fontId="0" fillId="0" borderId="16" xfId="0" applyBorder="1"/>
    <xf numFmtId="0" fontId="0" fillId="0" borderId="16" xfId="0" applyBorder="1" applyAlignment="1">
      <alignment wrapText="1"/>
    </xf>
    <xf numFmtId="0" fontId="0" fillId="3" borderId="16" xfId="0" applyFill="1" applyBorder="1"/>
    <xf numFmtId="0" fontId="0" fillId="0" borderId="16" xfId="0" applyFill="1" applyBorder="1"/>
    <xf numFmtId="0" fontId="1" fillId="0" borderId="16" xfId="0" applyFont="1" applyBorder="1" applyAlignment="1">
      <alignment wrapText="1"/>
    </xf>
    <xf numFmtId="0" fontId="1" fillId="3" borderId="16" xfId="0" applyFont="1" applyFill="1" applyBorder="1"/>
    <xf numFmtId="0" fontId="6" fillId="2" borderId="15" xfId="0" applyFont="1" applyFill="1" applyBorder="1" applyAlignment="1">
      <alignment horizontal="center"/>
    </xf>
    <xf numFmtId="0" fontId="0" fillId="0" borderId="11" xfId="0" applyFont="1" applyFill="1" applyBorder="1"/>
    <xf numFmtId="0" fontId="0" fillId="0" borderId="8" xfId="0" applyFont="1" applyFill="1" applyBorder="1" applyAlignment="1">
      <alignment vertical="center"/>
    </xf>
    <xf numFmtId="3" fontId="0" fillId="0" borderId="8" xfId="1" applyNumberFormat="1" applyFont="1" applyFill="1" applyBorder="1"/>
    <xf numFmtId="164" fontId="0" fillId="0" borderId="8" xfId="0" applyNumberFormat="1" applyFill="1" applyBorder="1"/>
    <xf numFmtId="0" fontId="0" fillId="0" borderId="9" xfId="0" applyFill="1" applyBorder="1"/>
    <xf numFmtId="3" fontId="5" fillId="0" borderId="0" xfId="1" applyNumberFormat="1" applyFont="1" applyFill="1" applyBorder="1"/>
    <xf numFmtId="0" fontId="12" fillId="0" borderId="17" xfId="0" applyFont="1" applyBorder="1"/>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1" fontId="7" fillId="0" borderId="20" xfId="0" applyNumberFormat="1" applyFont="1" applyBorder="1" applyAlignment="1">
      <alignment vertical="top"/>
    </xf>
    <xf numFmtId="0" fontId="7" fillId="0" borderId="6" xfId="0" applyFont="1" applyBorder="1" applyAlignment="1">
      <alignment horizontal="left" vertical="top" wrapText="1"/>
    </xf>
    <xf numFmtId="49" fontId="0" fillId="0" borderId="6" xfId="0" applyNumberFormat="1" applyFill="1" applyBorder="1" applyAlignment="1">
      <alignment horizontal="center" vertical="top"/>
    </xf>
    <xf numFmtId="0" fontId="7" fillId="0" borderId="21" xfId="0" applyFont="1" applyBorder="1" applyAlignment="1">
      <alignment vertical="top"/>
    </xf>
    <xf numFmtId="49" fontId="0" fillId="0" borderId="1" xfId="0" applyNumberFormat="1" applyFill="1" applyBorder="1" applyAlignment="1">
      <alignment horizontal="center" vertical="top"/>
    </xf>
    <xf numFmtId="0" fontId="0" fillId="0" borderId="16" xfId="0" applyFill="1" applyBorder="1" applyAlignment="1">
      <alignment vertical="top" wrapText="1"/>
    </xf>
    <xf numFmtId="0" fontId="0" fillId="0" borderId="16" xfId="0" applyFill="1" applyBorder="1" applyAlignment="1">
      <alignment vertical="top"/>
    </xf>
    <xf numFmtId="0" fontId="7" fillId="0" borderId="22" xfId="0" applyFont="1" applyBorder="1" applyAlignment="1">
      <alignment vertical="top"/>
    </xf>
    <xf numFmtId="0" fontId="7" fillId="0" borderId="8" xfId="0" applyFont="1" applyBorder="1" applyAlignment="1">
      <alignment horizontal="left" vertical="top" wrapText="1"/>
    </xf>
    <xf numFmtId="49" fontId="0" fillId="0" borderId="8" xfId="0" applyNumberFormat="1" applyFill="1" applyBorder="1" applyAlignment="1">
      <alignment horizontal="center" vertical="top"/>
    </xf>
    <xf numFmtId="0" fontId="7" fillId="0" borderId="20" xfId="0" applyFont="1" applyBorder="1" applyAlignment="1">
      <alignment vertical="top"/>
    </xf>
    <xf numFmtId="1" fontId="0" fillId="0" borderId="21" xfId="0" applyNumberFormat="1" applyBorder="1" applyAlignment="1">
      <alignment vertical="top"/>
    </xf>
    <xf numFmtId="1" fontId="0" fillId="0" borderId="1" xfId="0" applyNumberFormat="1" applyFill="1" applyBorder="1" applyAlignment="1">
      <alignment horizontal="center" vertical="top"/>
    </xf>
    <xf numFmtId="1" fontId="7" fillId="0" borderId="21" xfId="0" applyNumberFormat="1" applyFont="1" applyFill="1" applyBorder="1" applyAlignment="1">
      <alignment vertical="top"/>
    </xf>
    <xf numFmtId="0" fontId="7" fillId="0" borderId="1" xfId="0" applyFont="1" applyFill="1" applyBorder="1" applyAlignment="1">
      <alignment vertical="top" wrapText="1"/>
    </xf>
    <xf numFmtId="1" fontId="0" fillId="0" borderId="21" xfId="0" applyNumberFormat="1" applyFill="1" applyBorder="1" applyAlignment="1">
      <alignment vertical="top"/>
    </xf>
    <xf numFmtId="1" fontId="0" fillId="0" borderId="26" xfId="0" applyNumberFormat="1" applyFill="1" applyBorder="1" applyAlignment="1">
      <alignment vertical="top"/>
    </xf>
    <xf numFmtId="1" fontId="0" fillId="0" borderId="27" xfId="0" applyNumberFormat="1" applyFill="1" applyBorder="1" applyAlignment="1">
      <alignment horizontal="center" vertical="top"/>
    </xf>
    <xf numFmtId="1" fontId="17" fillId="6" borderId="18" xfId="0" applyNumberFormat="1" applyFont="1" applyFill="1" applyBorder="1" applyAlignment="1">
      <alignment horizontal="center" vertical="top"/>
    </xf>
    <xf numFmtId="0" fontId="17" fillId="6" borderId="19" xfId="0" applyFont="1" applyFill="1" applyBorder="1" applyAlignment="1">
      <alignment vertical="top"/>
    </xf>
    <xf numFmtId="0" fontId="7" fillId="0" borderId="0" xfId="0" applyFont="1" applyFill="1" applyBorder="1" applyAlignment="1">
      <alignment vertical="top" wrapText="1"/>
    </xf>
    <xf numFmtId="1" fontId="7" fillId="0" borderId="0" xfId="0" applyNumberFormat="1" applyFont="1" applyFill="1" applyBorder="1" applyAlignment="1">
      <alignment vertical="top"/>
    </xf>
    <xf numFmtId="0" fontId="2" fillId="0" borderId="0" xfId="0" applyFont="1" applyFill="1" applyBorder="1"/>
    <xf numFmtId="0" fontId="7" fillId="0" borderId="0" xfId="0" applyFont="1" applyFill="1" applyBorder="1" applyAlignment="1">
      <alignment vertical="top"/>
    </xf>
    <xf numFmtId="1" fontId="0" fillId="0" borderId="0" xfId="0" applyNumberFormat="1" applyFill="1" applyBorder="1" applyAlignment="1">
      <alignment vertical="top"/>
    </xf>
    <xf numFmtId="0" fontId="0" fillId="0" borderId="0" xfId="0" applyFont="1" applyFill="1" applyBorder="1"/>
    <xf numFmtId="1" fontId="0" fillId="0" borderId="0" xfId="0" applyNumberFormat="1" applyFont="1" applyFill="1" applyBorder="1" applyAlignment="1">
      <alignment vertical="top"/>
    </xf>
    <xf numFmtId="0" fontId="0" fillId="0" borderId="0" xfId="0" applyFill="1" applyBorder="1" applyAlignment="1">
      <alignment vertical="top" wrapText="1"/>
    </xf>
    <xf numFmtId="1" fontId="0" fillId="0" borderId="0" xfId="0" applyNumberFormat="1" applyFill="1" applyBorder="1"/>
    <xf numFmtId="0" fontId="0" fillId="0" borderId="2" xfId="0" applyBorder="1" applyAlignment="1">
      <alignment vertical="top" wrapText="1"/>
    </xf>
    <xf numFmtId="164" fontId="0" fillId="0" borderId="1" xfId="0" applyNumberFormat="1" applyFill="1" applyBorder="1" applyAlignment="1">
      <alignment vertical="top" wrapText="1"/>
    </xf>
    <xf numFmtId="0" fontId="0" fillId="0" borderId="1" xfId="0" applyBorder="1" applyAlignment="1">
      <alignment vertical="top" wrapText="1"/>
    </xf>
    <xf numFmtId="0" fontId="0" fillId="0" borderId="1" xfId="0" applyFill="1" applyBorder="1" applyAlignment="1">
      <alignment vertical="top" wrapText="1"/>
    </xf>
    <xf numFmtId="0" fontId="16" fillId="6" borderId="3" xfId="0" applyFont="1" applyFill="1" applyBorder="1" applyAlignment="1">
      <alignment vertical="top"/>
    </xf>
    <xf numFmtId="0" fontId="16" fillId="6" borderId="28" xfId="0" applyFont="1" applyFill="1" applyBorder="1" applyAlignment="1">
      <alignment vertical="top"/>
    </xf>
    <xf numFmtId="3" fontId="0" fillId="0" borderId="6" xfId="0" applyNumberFormat="1" applyFont="1" applyBorder="1" applyAlignment="1">
      <alignment horizontal="right" vertical="top"/>
    </xf>
    <xf numFmtId="3" fontId="2" fillId="0" borderId="6" xfId="0" applyNumberFormat="1" applyFont="1" applyBorder="1" applyAlignment="1">
      <alignment horizontal="right" vertical="top"/>
    </xf>
    <xf numFmtId="3" fontId="0" fillId="0" borderId="1" xfId="0" applyNumberFormat="1" applyFont="1" applyBorder="1" applyAlignment="1">
      <alignment horizontal="right" vertical="top"/>
    </xf>
    <xf numFmtId="3" fontId="2" fillId="0" borderId="1" xfId="0" applyNumberFormat="1" applyFont="1" applyBorder="1" applyAlignment="1">
      <alignment horizontal="right" vertical="top"/>
    </xf>
    <xf numFmtId="3" fontId="0" fillId="0" borderId="8" xfId="0" applyNumberFormat="1" applyFont="1" applyFill="1" applyBorder="1" applyAlignment="1">
      <alignment horizontal="right" vertical="top"/>
    </xf>
    <xf numFmtId="3" fontId="2" fillId="0" borderId="8" xfId="0" applyNumberFormat="1" applyFont="1" applyBorder="1" applyAlignment="1">
      <alignment horizontal="right" vertical="top"/>
    </xf>
    <xf numFmtId="3" fontId="17" fillId="6" borderId="23" xfId="0" applyNumberFormat="1" applyFont="1" applyFill="1" applyBorder="1" applyAlignment="1">
      <alignment horizontal="right" vertical="top"/>
    </xf>
    <xf numFmtId="3" fontId="0" fillId="0" borderId="1" xfId="0" applyNumberFormat="1" applyFont="1" applyFill="1" applyBorder="1" applyAlignment="1">
      <alignment horizontal="right" vertical="top"/>
    </xf>
    <xf numFmtId="3" fontId="0" fillId="0" borderId="27" xfId="0" applyNumberFormat="1" applyFont="1" applyFill="1" applyBorder="1" applyAlignment="1">
      <alignment horizontal="right" vertical="top"/>
    </xf>
    <xf numFmtId="3" fontId="17" fillId="6" borderId="18" xfId="0" applyNumberFormat="1" applyFont="1" applyFill="1" applyBorder="1" applyAlignment="1">
      <alignment horizontal="right" vertical="top"/>
    </xf>
    <xf numFmtId="3" fontId="17" fillId="0" borderId="23" xfId="0" applyNumberFormat="1" applyFont="1" applyFill="1" applyBorder="1" applyAlignment="1">
      <alignment horizontal="right" vertical="top"/>
    </xf>
    <xf numFmtId="1" fontId="17" fillId="0" borderId="24" xfId="0" applyNumberFormat="1" applyFont="1" applyFill="1" applyBorder="1" applyAlignment="1">
      <alignment horizontal="center" vertical="top"/>
    </xf>
    <xf numFmtId="0" fontId="17" fillId="0" borderId="25" xfId="0" applyFont="1" applyFill="1" applyBorder="1" applyAlignment="1">
      <alignment vertical="top"/>
    </xf>
    <xf numFmtId="0" fontId="0" fillId="0" borderId="16" xfId="0" applyBorder="1" applyAlignment="1">
      <alignment vertical="top"/>
    </xf>
    <xf numFmtId="3" fontId="7" fillId="0" borderId="1" xfId="0" applyNumberFormat="1" applyFont="1" applyBorder="1" applyAlignment="1">
      <alignment horizontal="right" vertical="top"/>
    </xf>
    <xf numFmtId="0" fontId="0" fillId="0" borderId="0" xfId="0"/>
    <xf numFmtId="0" fontId="2" fillId="4" borderId="0" xfId="0" applyFont="1" applyFill="1" applyBorder="1"/>
    <xf numFmtId="3" fontId="0" fillId="0" borderId="1" xfId="0" applyNumberFormat="1" applyFont="1" applyBorder="1" applyAlignment="1">
      <alignment vertical="top"/>
    </xf>
    <xf numFmtId="0" fontId="12" fillId="0" borderId="29" xfId="0" applyFont="1" applyBorder="1"/>
    <xf numFmtId="0" fontId="0" fillId="0" borderId="16" xfId="0" applyBorder="1" applyAlignment="1">
      <alignment vertical="top" wrapText="1"/>
    </xf>
    <xf numFmtId="0" fontId="12" fillId="0" borderId="23" xfId="0" applyFont="1" applyBorder="1" applyAlignment="1">
      <alignment horizontal="center" vertical="center" wrapText="1"/>
    </xf>
    <xf numFmtId="0" fontId="12" fillId="0" borderId="30" xfId="0" applyFont="1" applyBorder="1" applyAlignment="1">
      <alignment horizontal="center" vertical="center" wrapText="1"/>
    </xf>
    <xf numFmtId="0" fontId="0" fillId="0" borderId="1" xfId="0" applyFont="1" applyBorder="1" applyAlignment="1">
      <alignment vertical="top" wrapText="1"/>
    </xf>
    <xf numFmtId="0" fontId="7" fillId="0" borderId="6" xfId="0" applyFont="1" applyBorder="1" applyAlignment="1">
      <alignment vertical="top" wrapText="1"/>
    </xf>
    <xf numFmtId="0" fontId="0" fillId="0" borderId="7" xfId="0" applyBorder="1" applyAlignment="1">
      <alignment vertical="top" wrapText="1"/>
    </xf>
    <xf numFmtId="0" fontId="0" fillId="0" borderId="1" xfId="0" applyFont="1" applyFill="1" applyBorder="1" applyAlignment="1">
      <alignment vertical="top" wrapText="1"/>
    </xf>
    <xf numFmtId="3" fontId="7" fillId="0" borderId="27" xfId="0" applyNumberFormat="1" applyFont="1" applyFill="1" applyBorder="1" applyAlignment="1">
      <alignment horizontal="right" vertical="top"/>
    </xf>
    <xf numFmtId="1" fontId="7" fillId="0" borderId="27" xfId="0" applyNumberFormat="1" applyFont="1" applyFill="1" applyBorder="1" applyAlignment="1">
      <alignment horizontal="center" vertical="top"/>
    </xf>
    <xf numFmtId="0" fontId="2" fillId="0" borderId="23" xfId="0" applyFont="1" applyFill="1" applyBorder="1" applyAlignment="1">
      <alignment vertical="top" wrapText="1"/>
    </xf>
    <xf numFmtId="0" fontId="7" fillId="0" borderId="16" xfId="0" applyFont="1" applyFill="1" applyBorder="1" applyAlignment="1">
      <alignment wrapText="1"/>
    </xf>
    <xf numFmtId="3" fontId="17" fillId="6" borderId="19" xfId="0" applyNumberFormat="1" applyFont="1" applyFill="1" applyBorder="1" applyAlignment="1">
      <alignment horizontal="right" vertical="top"/>
    </xf>
    <xf numFmtId="3" fontId="0" fillId="0" borderId="6" xfId="1" applyNumberFormat="1" applyFont="1" applyFill="1" applyBorder="1"/>
    <xf numFmtId="164" fontId="0" fillId="0" borderId="6" xfId="0" applyNumberFormat="1" applyFill="1" applyBorder="1"/>
    <xf numFmtId="0" fontId="0" fillId="0" borderId="7" xfId="0" applyFill="1" applyBorder="1"/>
    <xf numFmtId="0" fontId="6" fillId="0" borderId="20" xfId="0" applyFont="1" applyFill="1" applyBorder="1"/>
    <xf numFmtId="0" fontId="0" fillId="0" borderId="21" xfId="0" applyFont="1" applyFill="1" applyBorder="1"/>
    <xf numFmtId="0" fontId="0" fillId="0" borderId="31" xfId="0" applyFont="1" applyFill="1" applyBorder="1" applyAlignment="1">
      <alignment vertical="top"/>
    </xf>
    <xf numFmtId="3" fontId="7" fillId="0" borderId="32" xfId="1" applyNumberFormat="1" applyFont="1" applyBorder="1" applyAlignment="1">
      <alignment vertical="top"/>
    </xf>
    <xf numFmtId="164" fontId="1" fillId="0" borderId="32" xfId="0" applyNumberFormat="1" applyFont="1" applyBorder="1"/>
    <xf numFmtId="0" fontId="0" fillId="0" borderId="33" xfId="0" applyBorder="1"/>
    <xf numFmtId="0" fontId="5" fillId="3" borderId="3" xfId="0" applyFont="1" applyFill="1" applyBorder="1" applyAlignment="1">
      <alignment horizontal="left"/>
    </xf>
    <xf numFmtId="0" fontId="9" fillId="0" borderId="0" xfId="0" applyFont="1" applyFill="1" applyBorder="1"/>
    <xf numFmtId="0" fontId="5" fillId="0" borderId="0" xfId="0" applyFont="1" applyFill="1" applyBorder="1" applyAlignment="1">
      <alignment horizontal="left" wrapText="1"/>
    </xf>
    <xf numFmtId="3" fontId="2" fillId="0" borderId="0" xfId="0" applyNumberFormat="1" applyFont="1"/>
    <xf numFmtId="1" fontId="0" fillId="0" borderId="31" xfId="0" applyNumberFormat="1" applyFill="1" applyBorder="1" applyAlignment="1">
      <alignment vertical="top"/>
    </xf>
    <xf numFmtId="0" fontId="0" fillId="0" borderId="32" xfId="0" applyFont="1" applyBorder="1" applyAlignment="1">
      <alignment vertical="top" wrapText="1"/>
    </xf>
    <xf numFmtId="3" fontId="0" fillId="0" borderId="32" xfId="0" applyNumberFormat="1" applyFont="1" applyBorder="1" applyAlignment="1">
      <alignment vertical="top"/>
    </xf>
    <xf numFmtId="0" fontId="0" fillId="0" borderId="33" xfId="0" applyBorder="1" applyAlignment="1">
      <alignment vertical="top" wrapText="1"/>
    </xf>
    <xf numFmtId="3" fontId="7" fillId="0" borderId="1" xfId="0" applyNumberFormat="1" applyFont="1" applyFill="1" applyBorder="1" applyAlignment="1">
      <alignment horizontal="right" vertical="top"/>
    </xf>
    <xf numFmtId="0" fontId="7" fillId="0" borderId="16" xfId="0" applyFont="1" applyFill="1" applyBorder="1" applyAlignment="1">
      <alignment vertical="top" wrapText="1"/>
    </xf>
    <xf numFmtId="0" fontId="7" fillId="0" borderId="0" xfId="0" applyFont="1" applyFill="1" applyAlignment="1">
      <alignment vertical="top"/>
    </xf>
    <xf numFmtId="0" fontId="2" fillId="2" borderId="7" xfId="0" applyFont="1" applyFill="1" applyBorder="1" applyAlignment="1">
      <alignment horizontal="center" vertical="center"/>
    </xf>
    <xf numFmtId="0" fontId="2" fillId="2" borderId="9"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2" xfId="0" applyFont="1" applyFill="1" applyBorder="1" applyAlignment="1">
      <alignment horizontal="center" vertical="center"/>
    </xf>
    <xf numFmtId="165" fontId="5" fillId="2" borderId="6" xfId="1" applyNumberFormat="1" applyFont="1" applyFill="1" applyBorder="1" applyAlignment="1">
      <alignment horizontal="center" vertical="center" wrapText="1"/>
    </xf>
    <xf numFmtId="165" fontId="5" fillId="2" borderId="8" xfId="1" applyNumberFormat="1" applyFont="1" applyFill="1" applyBorder="1" applyAlignment="1">
      <alignment horizontal="center" vertical="center" wrapText="1"/>
    </xf>
    <xf numFmtId="0" fontId="5" fillId="2" borderId="6" xfId="0" applyFont="1" applyFill="1" applyBorder="1" applyAlignment="1">
      <alignment horizontal="center" vertical="center"/>
    </xf>
    <xf numFmtId="0" fontId="5" fillId="2" borderId="8" xfId="0" applyFont="1" applyFill="1" applyBorder="1" applyAlignment="1">
      <alignment horizontal="center" vertical="center"/>
    </xf>
    <xf numFmtId="0" fontId="16" fillId="6" borderId="17" xfId="0" applyFont="1" applyFill="1" applyBorder="1" applyAlignment="1">
      <alignment horizontal="left" vertical="top"/>
    </xf>
    <xf numFmtId="0" fontId="16" fillId="6" borderId="18" xfId="0" applyFont="1" applyFill="1" applyBorder="1" applyAlignment="1">
      <alignment horizontal="left" vertical="top"/>
    </xf>
    <xf numFmtId="0" fontId="5" fillId="2" borderId="13"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cellXfs>
  <cellStyles count="2">
    <cellStyle name="Čárka" xfId="1" builtinId="3"/>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www.upol.cz/nc/kontakty/vyhledavani/kontakt/empid/2603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1:E19"/>
  <sheetViews>
    <sheetView tabSelected="1" topLeftCell="C1" workbookViewId="0">
      <selection activeCell="B1" sqref="B1:C1048576"/>
    </sheetView>
  </sheetViews>
  <sheetFormatPr defaultColWidth="8.81640625" defaultRowHeight="14.5" x14ac:dyDescent="0.35"/>
  <cols>
    <col min="1" max="1" width="2.54296875" customWidth="1"/>
    <col min="2" max="2" width="95.7265625" bestFit="1" customWidth="1"/>
    <col min="3" max="3" width="39.7265625" customWidth="1"/>
    <col min="4" max="4" width="21.26953125" style="59" customWidth="1"/>
    <col min="5" max="5" width="61.1796875" customWidth="1"/>
    <col min="6" max="6" width="23.453125" customWidth="1"/>
  </cols>
  <sheetData>
    <row r="1" spans="2:5" ht="18.5" x14ac:dyDescent="0.45">
      <c r="B1" s="1"/>
    </row>
    <row r="2" spans="2:5" ht="31.5" thickBot="1" x14ac:dyDescent="0.75">
      <c r="B2" s="2" t="s">
        <v>166</v>
      </c>
      <c r="D2" s="60"/>
    </row>
    <row r="3" spans="2:5" ht="15" customHeight="1" x14ac:dyDescent="0.35">
      <c r="B3" s="191" t="s">
        <v>168</v>
      </c>
      <c r="C3" s="193" t="s">
        <v>3</v>
      </c>
      <c r="D3" s="195" t="s">
        <v>4</v>
      </c>
      <c r="E3" s="189" t="s">
        <v>132</v>
      </c>
    </row>
    <row r="4" spans="2:5" ht="15.75" customHeight="1" thickBot="1" x14ac:dyDescent="0.4">
      <c r="B4" s="192"/>
      <c r="C4" s="194"/>
      <c r="D4" s="196" t="s">
        <v>5</v>
      </c>
      <c r="E4" s="190"/>
    </row>
    <row r="5" spans="2:5" ht="14.5" customHeight="1" x14ac:dyDescent="0.35">
      <c r="B5" s="172" t="s">
        <v>169</v>
      </c>
      <c r="C5" s="169">
        <f>'Katedry a pracoviště PřF'!E47</f>
        <v>93478</v>
      </c>
      <c r="D5" s="170"/>
      <c r="E5" s="171"/>
    </row>
    <row r="6" spans="2:5" x14ac:dyDescent="0.35">
      <c r="B6" s="173" t="s">
        <v>86</v>
      </c>
      <c r="C6" s="77">
        <f>'3900_1 Fakulta - budovy'!F12+'3900_1 Fakulta - budovy'!F28</f>
        <v>81373.819080000001</v>
      </c>
      <c r="D6" s="57"/>
      <c r="E6" s="87"/>
    </row>
    <row r="7" spans="2:5" ht="15" thickBot="1" x14ac:dyDescent="0.4">
      <c r="B7" s="174" t="s">
        <v>170</v>
      </c>
      <c r="C7" s="175">
        <f>'3900_2 Fakulta - vybavení'!D14</f>
        <v>4546</v>
      </c>
      <c r="D7" s="176"/>
      <c r="E7" s="177"/>
    </row>
    <row r="8" spans="2:5" ht="16" thickBot="1" x14ac:dyDescent="0.4">
      <c r="B8" s="16"/>
      <c r="C8" s="181">
        <f>SUM(C5:C7)</f>
        <v>179397.81907999999</v>
      </c>
      <c r="D8" s="78"/>
      <c r="E8" s="17"/>
    </row>
    <row r="9" spans="2:5" ht="16" thickBot="1" x14ac:dyDescent="0.4">
      <c r="B9" s="16"/>
      <c r="C9" s="178" t="s">
        <v>87</v>
      </c>
      <c r="D9" s="79">
        <f>SUM(C5:C7)</f>
        <v>179397.81907999999</v>
      </c>
      <c r="E9" s="178" t="s">
        <v>249</v>
      </c>
    </row>
    <row r="10" spans="2:5" s="9" customFormat="1" ht="15.5" x14ac:dyDescent="0.35">
      <c r="B10" s="16"/>
      <c r="C10" s="16" t="s">
        <v>248</v>
      </c>
      <c r="D10" s="80"/>
      <c r="E10" s="18"/>
    </row>
    <row r="11" spans="2:5" s="9" customFormat="1" ht="15.5" x14ac:dyDescent="0.35">
      <c r="B11" s="16"/>
      <c r="C11" s="16" t="s">
        <v>247</v>
      </c>
      <c r="D11" s="80">
        <f>C5</f>
        <v>93478</v>
      </c>
      <c r="E11" s="125" t="s">
        <v>253</v>
      </c>
    </row>
    <row r="12" spans="2:5" s="9" customFormat="1" ht="15.5" x14ac:dyDescent="0.35">
      <c r="B12" s="16"/>
      <c r="C12" s="16" t="s">
        <v>250</v>
      </c>
      <c r="D12" s="80">
        <f>C6+C7</f>
        <v>85919.819080000001</v>
      </c>
      <c r="E12" s="179" t="s">
        <v>251</v>
      </c>
    </row>
    <row r="13" spans="2:5" s="9" customFormat="1" ht="15.5" x14ac:dyDescent="0.35">
      <c r="B13" s="16"/>
      <c r="C13" s="16"/>
      <c r="D13" s="80"/>
      <c r="E13" s="179" t="s">
        <v>252</v>
      </c>
    </row>
    <row r="14" spans="2:5" s="9" customFormat="1" ht="15.5" x14ac:dyDescent="0.35">
      <c r="B14" s="16"/>
      <c r="C14" s="16"/>
      <c r="D14" s="80"/>
      <c r="E14" s="18"/>
    </row>
    <row r="15" spans="2:5" x14ac:dyDescent="0.35">
      <c r="D15" s="78"/>
    </row>
    <row r="16" spans="2:5" ht="31" x14ac:dyDescent="0.35">
      <c r="C16" s="180" t="s">
        <v>254</v>
      </c>
      <c r="D16" s="80">
        <f>86820-4301-7758</f>
        <v>74761</v>
      </c>
    </row>
    <row r="18" spans="3:5" ht="15.5" x14ac:dyDescent="0.35">
      <c r="C18" s="19"/>
      <c r="D18" s="61"/>
      <c r="E18" s="20"/>
    </row>
    <row r="19" spans="3:5" x14ac:dyDescent="0.35">
      <c r="C19" s="9"/>
      <c r="D19" s="62"/>
    </row>
  </sheetData>
  <mergeCells count="4">
    <mergeCell ref="E3:E4"/>
    <mergeCell ref="B3:B4"/>
    <mergeCell ref="C3:C4"/>
    <mergeCell ref="D3:D4"/>
  </mergeCells>
  <pageMargins left="0.25" right="0.25" top="0.75" bottom="0.75" header="0.3" footer="0.3"/>
  <pageSetup paperSize="8" scale="95"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454"/>
  <sheetViews>
    <sheetView zoomScale="60" zoomScaleNormal="60" workbookViewId="0">
      <selection activeCell="H28" sqref="A1:H28"/>
    </sheetView>
  </sheetViews>
  <sheetFormatPr defaultColWidth="9.1796875" defaultRowHeight="14.5" x14ac:dyDescent="0.35"/>
  <cols>
    <col min="1" max="1" width="9.7265625" customWidth="1"/>
    <col min="2" max="2" width="73.1796875" customWidth="1"/>
    <col min="3" max="3" width="23.1796875" bestFit="1" customWidth="1"/>
    <col min="4" max="4" width="24.7265625" bestFit="1" customWidth="1"/>
    <col min="5" max="6" width="23.1796875" bestFit="1" customWidth="1"/>
    <col min="7" max="7" width="14.7265625" customWidth="1"/>
    <col min="8" max="8" width="108.1796875" customWidth="1"/>
    <col min="9" max="9" width="17.7265625" customWidth="1"/>
    <col min="10" max="10" width="14.54296875" customWidth="1"/>
    <col min="11" max="11" width="105.7265625" customWidth="1"/>
    <col min="12" max="12" width="17.453125" hidden="1" customWidth="1"/>
    <col min="13" max="13" width="19.26953125" hidden="1" customWidth="1"/>
    <col min="14" max="14" width="10" hidden="1" customWidth="1"/>
    <col min="15" max="15" width="18" hidden="1" customWidth="1"/>
  </cols>
  <sheetData>
    <row r="1" spans="1:8" x14ac:dyDescent="0.35">
      <c r="A1" s="21"/>
      <c r="D1" s="55"/>
    </row>
    <row r="2" spans="1:8" ht="31" x14ac:dyDescent="0.7">
      <c r="A2" s="2" t="s">
        <v>220</v>
      </c>
      <c r="E2" s="60"/>
    </row>
    <row r="3" spans="1:8" ht="15.5" x14ac:dyDescent="0.35">
      <c r="A3" s="23"/>
      <c r="C3" s="26"/>
      <c r="D3" s="25"/>
      <c r="E3" s="24"/>
      <c r="F3" s="27"/>
      <c r="G3" s="56"/>
      <c r="H3" s="24"/>
    </row>
    <row r="4" spans="1:8" ht="15" thickBot="1" x14ac:dyDescent="0.4">
      <c r="H4" s="33"/>
    </row>
    <row r="5" spans="1:8" ht="66.75" customHeight="1" thickBot="1" x14ac:dyDescent="0.5">
      <c r="A5" s="100"/>
      <c r="B5" s="101" t="s">
        <v>126</v>
      </c>
      <c r="C5" s="101" t="s">
        <v>184</v>
      </c>
      <c r="D5" s="101" t="s">
        <v>185</v>
      </c>
      <c r="E5" s="101" t="s">
        <v>171</v>
      </c>
      <c r="F5" s="101" t="s">
        <v>219</v>
      </c>
      <c r="G5" s="101" t="s">
        <v>172</v>
      </c>
      <c r="H5" s="102" t="s">
        <v>4</v>
      </c>
    </row>
    <row r="6" spans="1:8" ht="58" x14ac:dyDescent="0.35">
      <c r="A6" s="103" t="s">
        <v>91</v>
      </c>
      <c r="B6" s="104" t="s">
        <v>173</v>
      </c>
      <c r="C6" s="138">
        <v>11264</v>
      </c>
      <c r="D6" s="138">
        <f>16519198.17/1000</f>
        <v>16519.19817</v>
      </c>
      <c r="E6" s="138">
        <f>5283586.25/1000</f>
        <v>5283.5862500000003</v>
      </c>
      <c r="F6" s="139">
        <f>11235611.92/1000</f>
        <v>11235.611919999999</v>
      </c>
      <c r="G6" s="105" t="s">
        <v>174</v>
      </c>
      <c r="H6" s="132" t="s">
        <v>186</v>
      </c>
    </row>
    <row r="7" spans="1:8" ht="159.5" x14ac:dyDescent="0.35">
      <c r="A7" s="106" t="s">
        <v>175</v>
      </c>
      <c r="B7" s="28" t="s">
        <v>176</v>
      </c>
      <c r="C7" s="140">
        <v>14400</v>
      </c>
      <c r="D7" s="140">
        <f>38945923.34/1000</f>
        <v>38945.923340000001</v>
      </c>
      <c r="E7" s="140">
        <f>2542684.57/1000</f>
        <v>2542.6845699999999</v>
      </c>
      <c r="F7" s="141">
        <v>20000</v>
      </c>
      <c r="G7" s="107" t="s">
        <v>177</v>
      </c>
      <c r="H7" s="133" t="s">
        <v>187</v>
      </c>
    </row>
    <row r="8" spans="1:8" ht="101.5" x14ac:dyDescent="0.35">
      <c r="A8" s="106" t="s">
        <v>93</v>
      </c>
      <c r="B8" s="28" t="s">
        <v>120</v>
      </c>
      <c r="C8" s="140">
        <v>3780</v>
      </c>
      <c r="D8" s="140">
        <f>4541946.42/1000</f>
        <v>4541.9464200000002</v>
      </c>
      <c r="E8" s="140">
        <f>726067.53/1000</f>
        <v>726.06753000000003</v>
      </c>
      <c r="F8" s="141">
        <f>3815878.89/1000</f>
        <v>3815.87889</v>
      </c>
      <c r="G8" s="107" t="s">
        <v>178</v>
      </c>
      <c r="H8" s="134" t="s">
        <v>188</v>
      </c>
    </row>
    <row r="9" spans="1:8" ht="87" x14ac:dyDescent="0.35">
      <c r="A9" s="106" t="s">
        <v>94</v>
      </c>
      <c r="B9" s="28" t="s">
        <v>179</v>
      </c>
      <c r="C9" s="140">
        <v>11900</v>
      </c>
      <c r="D9" s="140">
        <f>16215027.38/1000</f>
        <v>16215.027380000001</v>
      </c>
      <c r="E9" s="140">
        <f>1854613.57/1000</f>
        <v>1854.61357</v>
      </c>
      <c r="F9" s="141">
        <f>14360413.81/1000</f>
        <v>14360.41381</v>
      </c>
      <c r="G9" s="107">
        <v>2019</v>
      </c>
      <c r="H9" s="135" t="s">
        <v>189</v>
      </c>
    </row>
    <row r="10" spans="1:8" ht="44.25" customHeight="1" x14ac:dyDescent="0.35">
      <c r="A10" s="106" t="s">
        <v>95</v>
      </c>
      <c r="B10" s="28" t="s">
        <v>180</v>
      </c>
      <c r="C10" s="140">
        <v>28300</v>
      </c>
      <c r="D10" s="140">
        <f>28260264.63/1000</f>
        <v>28260.264629999998</v>
      </c>
      <c r="E10" s="140">
        <f>14312350.17/1000</f>
        <v>14312.35017</v>
      </c>
      <c r="F10" s="141">
        <f>13947914.46/1000</f>
        <v>13947.914460000002</v>
      </c>
      <c r="G10" s="107" t="s">
        <v>181</v>
      </c>
      <c r="H10" s="135" t="s">
        <v>190</v>
      </c>
    </row>
    <row r="11" spans="1:8" ht="156" customHeight="1" thickBot="1" x14ac:dyDescent="0.4">
      <c r="A11" s="110" t="s">
        <v>96</v>
      </c>
      <c r="B11" s="111" t="s">
        <v>121</v>
      </c>
      <c r="C11" s="142">
        <v>11375</v>
      </c>
      <c r="D11" s="142">
        <f>8305514.15/1000</f>
        <v>8305.5141500000009</v>
      </c>
      <c r="E11" s="142">
        <f>544081.99/1000</f>
        <v>544.08199000000002</v>
      </c>
      <c r="F11" s="143">
        <f>2200000/1000</f>
        <v>2200</v>
      </c>
      <c r="G11" s="112" t="s">
        <v>182</v>
      </c>
      <c r="H11" s="135" t="s">
        <v>191</v>
      </c>
    </row>
    <row r="12" spans="1:8" ht="21.5" thickBot="1" x14ac:dyDescent="0.4">
      <c r="A12" s="136" t="s">
        <v>192</v>
      </c>
      <c r="B12" s="137"/>
      <c r="C12" s="148">
        <f>SUM(C6:C11)</f>
        <v>81019</v>
      </c>
      <c r="D12" s="148">
        <f>SUM(D6:D11)</f>
        <v>112787.87409</v>
      </c>
      <c r="E12" s="148">
        <f t="shared" ref="E12:F12" si="0">SUM(E6:E11)</f>
        <v>25263.384079999996</v>
      </c>
      <c r="F12" s="144">
        <f t="shared" si="0"/>
        <v>65559.819080000001</v>
      </c>
      <c r="G12" s="149"/>
      <c r="H12" s="150"/>
    </row>
    <row r="13" spans="1:8" ht="29" x14ac:dyDescent="0.35">
      <c r="A13" s="113" t="s">
        <v>97</v>
      </c>
      <c r="B13" s="117" t="s">
        <v>193</v>
      </c>
      <c r="C13" s="145"/>
      <c r="D13" s="145"/>
      <c r="E13" s="145"/>
      <c r="F13" s="145">
        <v>7260</v>
      </c>
      <c r="G13" s="115"/>
      <c r="H13" s="108" t="s">
        <v>196</v>
      </c>
    </row>
    <row r="14" spans="1:8" x14ac:dyDescent="0.35">
      <c r="A14" s="114" t="s">
        <v>98</v>
      </c>
      <c r="B14" s="29" t="s">
        <v>194</v>
      </c>
      <c r="C14" s="140"/>
      <c r="D14" s="140"/>
      <c r="E14" s="140"/>
      <c r="F14" s="140">
        <v>790</v>
      </c>
      <c r="G14" s="115"/>
      <c r="H14" s="109" t="s">
        <v>195</v>
      </c>
    </row>
    <row r="15" spans="1:8" x14ac:dyDescent="0.35">
      <c r="A15" s="116" t="s">
        <v>99</v>
      </c>
      <c r="B15" s="117" t="s">
        <v>197</v>
      </c>
      <c r="C15" s="145"/>
      <c r="D15" s="145"/>
      <c r="E15" s="145"/>
      <c r="F15" s="145">
        <v>340</v>
      </c>
      <c r="G15" s="115"/>
      <c r="H15" s="108" t="s">
        <v>198</v>
      </c>
    </row>
    <row r="16" spans="1:8" x14ac:dyDescent="0.35">
      <c r="A16" s="118" t="s">
        <v>122</v>
      </c>
      <c r="B16" s="117" t="s">
        <v>199</v>
      </c>
      <c r="C16" s="145"/>
      <c r="D16" s="145"/>
      <c r="E16" s="145"/>
      <c r="F16" s="145">
        <v>550</v>
      </c>
      <c r="G16" s="115"/>
      <c r="H16" s="108" t="s">
        <v>200</v>
      </c>
    </row>
    <row r="17" spans="1:8" x14ac:dyDescent="0.35">
      <c r="A17" s="118" t="s">
        <v>123</v>
      </c>
      <c r="B17" s="117" t="s">
        <v>201</v>
      </c>
      <c r="C17" s="145"/>
      <c r="D17" s="145"/>
      <c r="E17" s="145"/>
      <c r="F17" s="145">
        <v>670</v>
      </c>
      <c r="G17" s="115"/>
      <c r="H17" s="108" t="s">
        <v>202</v>
      </c>
    </row>
    <row r="18" spans="1:8" x14ac:dyDescent="0.35">
      <c r="A18" s="118" t="s">
        <v>124</v>
      </c>
      <c r="B18" s="117" t="s">
        <v>203</v>
      </c>
      <c r="C18" s="145"/>
      <c r="D18" s="145"/>
      <c r="E18" s="145"/>
      <c r="F18" s="145">
        <v>280</v>
      </c>
      <c r="G18" s="115"/>
      <c r="H18" s="87" t="s">
        <v>204</v>
      </c>
    </row>
    <row r="19" spans="1:8" ht="29" x14ac:dyDescent="0.35">
      <c r="A19" s="118" t="s">
        <v>125</v>
      </c>
      <c r="B19" s="117" t="s">
        <v>205</v>
      </c>
      <c r="C19" s="145"/>
      <c r="D19" s="145"/>
      <c r="E19" s="145"/>
      <c r="F19" s="145">
        <v>250</v>
      </c>
      <c r="G19" s="115"/>
      <c r="H19" s="151" t="s">
        <v>210</v>
      </c>
    </row>
    <row r="20" spans="1:8" x14ac:dyDescent="0.35">
      <c r="A20" s="118" t="s">
        <v>206</v>
      </c>
      <c r="B20" s="117" t="s">
        <v>209</v>
      </c>
      <c r="C20" s="145"/>
      <c r="D20" s="145"/>
      <c r="E20" s="145"/>
      <c r="F20" s="145">
        <v>115</v>
      </c>
      <c r="G20" s="115"/>
      <c r="H20" s="88" t="s">
        <v>211</v>
      </c>
    </row>
    <row r="21" spans="1:8" ht="29" x14ac:dyDescent="0.35">
      <c r="A21" s="119" t="s">
        <v>208</v>
      </c>
      <c r="B21" s="117" t="s">
        <v>183</v>
      </c>
      <c r="C21" s="146"/>
      <c r="D21" s="146"/>
      <c r="E21" s="146"/>
      <c r="F21" s="146">
        <v>100</v>
      </c>
      <c r="G21" s="120"/>
      <c r="H21" s="88" t="s">
        <v>207</v>
      </c>
    </row>
    <row r="22" spans="1:8" s="9" customFormat="1" x14ac:dyDescent="0.35">
      <c r="A22" s="119" t="s">
        <v>213</v>
      </c>
      <c r="B22" s="117" t="s">
        <v>246</v>
      </c>
      <c r="C22" s="164"/>
      <c r="D22" s="164"/>
      <c r="E22" s="164"/>
      <c r="F22" s="164" t="s">
        <v>214</v>
      </c>
      <c r="G22" s="165"/>
      <c r="H22" s="167" t="s">
        <v>215</v>
      </c>
    </row>
    <row r="23" spans="1:8" s="9" customFormat="1" ht="29" x14ac:dyDescent="0.35">
      <c r="A23" s="119" t="s">
        <v>216</v>
      </c>
      <c r="B23" s="117" t="s">
        <v>217</v>
      </c>
      <c r="C23" s="164"/>
      <c r="D23" s="164"/>
      <c r="E23" s="164"/>
      <c r="F23" s="164">
        <v>3000</v>
      </c>
      <c r="G23" s="165"/>
      <c r="H23" s="167" t="s">
        <v>218</v>
      </c>
    </row>
    <row r="24" spans="1:8" s="9" customFormat="1" x14ac:dyDescent="0.35">
      <c r="A24" s="119" t="s">
        <v>244</v>
      </c>
      <c r="B24" s="117" t="s">
        <v>245</v>
      </c>
      <c r="C24" s="164"/>
      <c r="D24" s="164"/>
      <c r="E24" s="164"/>
      <c r="F24" s="164">
        <v>1500</v>
      </c>
      <c r="G24" s="165"/>
      <c r="H24" s="167"/>
    </row>
    <row r="25" spans="1:8" s="9" customFormat="1" ht="58" x14ac:dyDescent="0.35">
      <c r="A25" s="119" t="s">
        <v>255</v>
      </c>
      <c r="B25" s="163" t="s">
        <v>229</v>
      </c>
      <c r="C25" s="146"/>
      <c r="D25" s="146"/>
      <c r="E25" s="146"/>
      <c r="F25" s="164">
        <v>20</v>
      </c>
      <c r="G25" s="165"/>
      <c r="H25" s="157" t="s">
        <v>243</v>
      </c>
    </row>
    <row r="26" spans="1:8" s="9" customFormat="1" ht="87" x14ac:dyDescent="0.35">
      <c r="A26" s="119" t="s">
        <v>256</v>
      </c>
      <c r="B26" s="163" t="s">
        <v>230</v>
      </c>
      <c r="C26" s="146"/>
      <c r="D26" s="146"/>
      <c r="E26" s="146"/>
      <c r="F26" s="164">
        <v>539</v>
      </c>
      <c r="G26" s="165"/>
      <c r="H26" s="157" t="s">
        <v>238</v>
      </c>
    </row>
    <row r="27" spans="1:8" s="9" customFormat="1" ht="58.5" thickBot="1" x14ac:dyDescent="0.4">
      <c r="A27" s="119" t="s">
        <v>257</v>
      </c>
      <c r="B27" s="160" t="s">
        <v>233</v>
      </c>
      <c r="C27" s="146"/>
      <c r="D27" s="146"/>
      <c r="E27" s="146"/>
      <c r="F27" s="164">
        <v>400</v>
      </c>
      <c r="G27" s="165"/>
      <c r="H27" s="157" t="s">
        <v>241</v>
      </c>
    </row>
    <row r="28" spans="1:8" ht="21.5" thickBot="1" x14ac:dyDescent="0.4">
      <c r="A28" s="197" t="s">
        <v>212</v>
      </c>
      <c r="B28" s="198"/>
      <c r="C28" s="147">
        <f>SUM(C15:C27)</f>
        <v>0</v>
      </c>
      <c r="D28" s="147">
        <f>SUM(D15:D27)</f>
        <v>0</v>
      </c>
      <c r="E28" s="147">
        <f>SUM(E15:E27)</f>
        <v>0</v>
      </c>
      <c r="F28" s="147">
        <f>SUM(F13:F27)</f>
        <v>15814</v>
      </c>
      <c r="G28" s="121"/>
      <c r="H28" s="122"/>
    </row>
    <row r="29" spans="1:8" s="18" customFormat="1" x14ac:dyDescent="0.35">
      <c r="A29" s="124"/>
      <c r="B29" s="123"/>
      <c r="C29" s="123"/>
      <c r="D29" s="123"/>
      <c r="E29" s="123"/>
    </row>
    <row r="30" spans="1:8" s="18" customFormat="1" x14ac:dyDescent="0.35">
      <c r="A30" s="124"/>
      <c r="B30" s="123"/>
      <c r="C30" s="123"/>
      <c r="D30" s="123"/>
      <c r="E30" s="123"/>
    </row>
    <row r="31" spans="1:8" s="18" customFormat="1" x14ac:dyDescent="0.35">
      <c r="A31" s="125"/>
      <c r="B31" s="125"/>
      <c r="C31" s="125"/>
      <c r="D31" s="125"/>
      <c r="E31" s="125"/>
    </row>
    <row r="32" spans="1:8" s="18" customFormat="1" x14ac:dyDescent="0.35">
      <c r="A32" s="126"/>
      <c r="B32" s="123"/>
      <c r="C32" s="123"/>
      <c r="D32" s="123"/>
      <c r="E32" s="123"/>
    </row>
    <row r="33" spans="1:5" s="18" customFormat="1" x14ac:dyDescent="0.35">
      <c r="A33" s="126"/>
      <c r="B33" s="123"/>
      <c r="C33" s="123"/>
      <c r="D33" s="123"/>
      <c r="E33" s="123"/>
    </row>
    <row r="34" spans="1:5" s="18" customFormat="1" x14ac:dyDescent="0.35">
      <c r="A34" s="126"/>
      <c r="B34" s="123"/>
      <c r="C34" s="123"/>
      <c r="D34" s="123"/>
      <c r="E34" s="123"/>
    </row>
    <row r="35" spans="1:5" s="18" customFormat="1" x14ac:dyDescent="0.35">
      <c r="A35" s="126"/>
      <c r="B35" s="123"/>
      <c r="C35" s="123"/>
      <c r="D35" s="123"/>
      <c r="E35" s="123"/>
    </row>
    <row r="36" spans="1:5" s="18" customFormat="1" x14ac:dyDescent="0.35">
      <c r="A36" s="126"/>
      <c r="B36" s="123"/>
      <c r="C36" s="123"/>
      <c r="D36" s="123"/>
      <c r="E36" s="123"/>
    </row>
    <row r="37" spans="1:5" s="18" customFormat="1" x14ac:dyDescent="0.35">
      <c r="A37" s="126"/>
      <c r="B37" s="123"/>
      <c r="C37" s="123"/>
      <c r="D37" s="123"/>
      <c r="E37" s="123"/>
    </row>
    <row r="38" spans="1:5" s="18" customFormat="1" x14ac:dyDescent="0.35">
      <c r="A38" s="126"/>
      <c r="B38" s="123"/>
      <c r="C38" s="123"/>
      <c r="D38" s="123"/>
      <c r="E38" s="123"/>
    </row>
    <row r="39" spans="1:5" s="18" customFormat="1" x14ac:dyDescent="0.35">
      <c r="A39" s="125"/>
      <c r="B39" s="125"/>
      <c r="C39" s="125"/>
      <c r="D39" s="125"/>
      <c r="E39" s="125"/>
    </row>
    <row r="40" spans="1:5" s="18" customFormat="1" x14ac:dyDescent="0.35">
      <c r="A40" s="126"/>
      <c r="B40" s="123"/>
      <c r="C40" s="123"/>
      <c r="D40" s="123"/>
      <c r="E40" s="123"/>
    </row>
    <row r="41" spans="1:5" s="18" customFormat="1" x14ac:dyDescent="0.35">
      <c r="A41" s="126"/>
      <c r="B41" s="123"/>
      <c r="C41" s="123"/>
      <c r="D41" s="123"/>
      <c r="E41" s="123"/>
    </row>
    <row r="42" spans="1:5" s="18" customFormat="1" x14ac:dyDescent="0.35">
      <c r="A42" s="125"/>
      <c r="B42" s="125"/>
      <c r="C42" s="125"/>
      <c r="D42" s="125"/>
      <c r="E42" s="125"/>
    </row>
    <row r="43" spans="1:5" s="18" customFormat="1" x14ac:dyDescent="0.35">
      <c r="A43" s="126"/>
      <c r="B43" s="123"/>
      <c r="C43" s="123"/>
      <c r="D43" s="123"/>
      <c r="E43" s="123"/>
    </row>
    <row r="44" spans="1:5" s="18" customFormat="1" x14ac:dyDescent="0.35">
      <c r="A44" s="126"/>
      <c r="B44" s="123"/>
      <c r="C44" s="123"/>
      <c r="D44" s="123"/>
      <c r="E44" s="123"/>
    </row>
    <row r="45" spans="1:5" s="18" customFormat="1" x14ac:dyDescent="0.35">
      <c r="A45" s="126"/>
      <c r="B45" s="123"/>
      <c r="C45" s="123"/>
      <c r="D45" s="123"/>
      <c r="E45" s="123"/>
    </row>
    <row r="46" spans="1:5" s="18" customFormat="1" x14ac:dyDescent="0.35">
      <c r="A46" s="126"/>
      <c r="B46" s="123"/>
      <c r="C46" s="123"/>
      <c r="D46" s="123"/>
      <c r="E46" s="123"/>
    </row>
    <row r="47" spans="1:5" s="18" customFormat="1" x14ac:dyDescent="0.35">
      <c r="A47" s="126"/>
      <c r="B47" s="123"/>
      <c r="C47" s="123"/>
      <c r="D47" s="123"/>
      <c r="E47" s="123"/>
    </row>
    <row r="48" spans="1:5" s="18" customFormat="1" x14ac:dyDescent="0.35">
      <c r="A48" s="125"/>
      <c r="B48" s="125"/>
      <c r="C48" s="125"/>
      <c r="D48" s="125"/>
      <c r="E48" s="125"/>
    </row>
    <row r="49" spans="1:5" s="18" customFormat="1" x14ac:dyDescent="0.35">
      <c r="A49" s="126"/>
      <c r="B49" s="123"/>
      <c r="C49" s="123"/>
      <c r="D49" s="123"/>
      <c r="E49" s="123"/>
    </row>
    <row r="50" spans="1:5" s="18" customFormat="1" x14ac:dyDescent="0.35">
      <c r="A50" s="126"/>
      <c r="B50" s="123"/>
      <c r="C50" s="123"/>
      <c r="D50" s="123"/>
      <c r="E50" s="123"/>
    </row>
    <row r="51" spans="1:5" s="18" customFormat="1" x14ac:dyDescent="0.35">
      <c r="A51" s="126"/>
      <c r="B51" s="123"/>
      <c r="C51" s="123"/>
      <c r="D51" s="123"/>
      <c r="E51" s="123"/>
    </row>
    <row r="52" spans="1:5" s="18" customFormat="1" x14ac:dyDescent="0.35">
      <c r="A52" s="125"/>
      <c r="B52" s="125"/>
      <c r="C52" s="125"/>
      <c r="D52" s="125"/>
      <c r="E52" s="125"/>
    </row>
    <row r="53" spans="1:5" s="18" customFormat="1" x14ac:dyDescent="0.35">
      <c r="A53" s="126"/>
      <c r="B53" s="123"/>
      <c r="C53" s="123"/>
      <c r="D53" s="123"/>
      <c r="E53" s="123"/>
    </row>
    <row r="54" spans="1:5" s="18" customFormat="1" x14ac:dyDescent="0.35">
      <c r="A54" s="126"/>
      <c r="B54" s="123"/>
      <c r="C54" s="123"/>
      <c r="D54" s="123"/>
      <c r="E54" s="123"/>
    </row>
    <row r="55" spans="1:5" s="18" customFormat="1" x14ac:dyDescent="0.35">
      <c r="A55" s="125"/>
      <c r="B55" s="125"/>
      <c r="C55" s="125"/>
      <c r="D55" s="125"/>
      <c r="E55" s="125"/>
    </row>
    <row r="56" spans="1:5" s="18" customFormat="1" x14ac:dyDescent="0.35">
      <c r="A56" s="126"/>
      <c r="B56" s="123"/>
      <c r="C56" s="123"/>
      <c r="D56" s="123"/>
      <c r="E56" s="123"/>
    </row>
    <row r="57" spans="1:5" s="18" customFormat="1" x14ac:dyDescent="0.35">
      <c r="A57" s="126"/>
      <c r="B57" s="123"/>
      <c r="C57" s="123"/>
      <c r="D57" s="123"/>
      <c r="E57" s="123"/>
    </row>
    <row r="58" spans="1:5" s="18" customFormat="1" x14ac:dyDescent="0.35">
      <c r="A58" s="126"/>
      <c r="B58" s="123"/>
      <c r="C58" s="123"/>
      <c r="D58" s="123"/>
      <c r="E58" s="123"/>
    </row>
    <row r="59" spans="1:5" s="18" customFormat="1" x14ac:dyDescent="0.35">
      <c r="A59" s="126"/>
      <c r="B59" s="123"/>
      <c r="C59" s="123"/>
      <c r="D59" s="123"/>
      <c r="E59" s="123"/>
    </row>
    <row r="60" spans="1:5" s="18" customFormat="1" x14ac:dyDescent="0.35">
      <c r="A60" s="125"/>
      <c r="B60" s="125"/>
      <c r="C60" s="125"/>
      <c r="D60" s="125"/>
      <c r="E60" s="125"/>
    </row>
    <row r="61" spans="1:5" s="18" customFormat="1" x14ac:dyDescent="0.35">
      <c r="A61" s="126"/>
      <c r="B61" s="123"/>
      <c r="C61" s="123"/>
      <c r="D61" s="123"/>
      <c r="E61" s="123"/>
    </row>
    <row r="62" spans="1:5" s="18" customFormat="1" x14ac:dyDescent="0.35">
      <c r="A62" s="126"/>
      <c r="B62" s="123"/>
      <c r="C62" s="123"/>
      <c r="D62" s="123"/>
      <c r="E62" s="123"/>
    </row>
    <row r="63" spans="1:5" s="18" customFormat="1" x14ac:dyDescent="0.35">
      <c r="A63" s="126"/>
      <c r="B63" s="123"/>
      <c r="C63" s="123"/>
      <c r="D63" s="123"/>
      <c r="E63" s="123"/>
    </row>
    <row r="64" spans="1:5" s="18" customFormat="1" x14ac:dyDescent="0.35">
      <c r="A64" s="126"/>
      <c r="B64" s="123"/>
      <c r="C64" s="123"/>
      <c r="D64" s="123"/>
      <c r="E64" s="123"/>
    </row>
    <row r="65" spans="1:5" s="18" customFormat="1" x14ac:dyDescent="0.35">
      <c r="A65" s="126"/>
      <c r="B65" s="123"/>
      <c r="C65" s="123"/>
      <c r="D65" s="123"/>
      <c r="E65" s="123"/>
    </row>
    <row r="66" spans="1:5" s="18" customFormat="1" x14ac:dyDescent="0.35">
      <c r="A66" s="126"/>
      <c r="B66" s="123"/>
      <c r="C66" s="123"/>
      <c r="D66" s="123"/>
      <c r="E66" s="123"/>
    </row>
    <row r="67" spans="1:5" s="18" customFormat="1" x14ac:dyDescent="0.35">
      <c r="A67" s="126"/>
      <c r="B67" s="123"/>
      <c r="C67" s="123"/>
      <c r="D67" s="123"/>
      <c r="E67" s="123"/>
    </row>
    <row r="68" spans="1:5" s="18" customFormat="1" x14ac:dyDescent="0.35">
      <c r="A68" s="126"/>
      <c r="B68" s="123"/>
      <c r="C68" s="123"/>
      <c r="D68" s="123"/>
      <c r="E68" s="123"/>
    </row>
    <row r="69" spans="1:5" s="18" customFormat="1" x14ac:dyDescent="0.35">
      <c r="A69" s="126"/>
      <c r="B69" s="123"/>
      <c r="C69" s="123"/>
      <c r="D69" s="123"/>
      <c r="E69" s="123"/>
    </row>
    <row r="70" spans="1:5" s="18" customFormat="1" x14ac:dyDescent="0.35">
      <c r="A70" s="125"/>
      <c r="B70" s="125"/>
      <c r="C70" s="125"/>
      <c r="D70" s="125"/>
      <c r="E70" s="125"/>
    </row>
    <row r="71" spans="1:5" s="18" customFormat="1" x14ac:dyDescent="0.35">
      <c r="A71" s="126"/>
      <c r="B71" s="123"/>
      <c r="C71" s="123"/>
      <c r="D71" s="123"/>
      <c r="E71" s="123"/>
    </row>
    <row r="72" spans="1:5" s="18" customFormat="1" x14ac:dyDescent="0.35">
      <c r="A72" s="126"/>
      <c r="B72" s="123"/>
      <c r="C72" s="123"/>
      <c r="D72" s="123"/>
      <c r="E72" s="123"/>
    </row>
    <row r="73" spans="1:5" s="18" customFormat="1" x14ac:dyDescent="0.35">
      <c r="A73" s="126"/>
      <c r="B73" s="123"/>
      <c r="C73" s="123"/>
      <c r="D73" s="123"/>
      <c r="E73" s="123"/>
    </row>
    <row r="74" spans="1:5" s="18" customFormat="1" x14ac:dyDescent="0.35">
      <c r="A74" s="126"/>
      <c r="B74" s="123"/>
      <c r="C74" s="123"/>
      <c r="D74" s="123"/>
      <c r="E74" s="123"/>
    </row>
    <row r="75" spans="1:5" s="18" customFormat="1" x14ac:dyDescent="0.35">
      <c r="A75" s="125"/>
      <c r="B75" s="125"/>
      <c r="C75" s="125"/>
      <c r="D75" s="125"/>
      <c r="E75" s="125"/>
    </row>
    <row r="76" spans="1:5" s="18" customFormat="1" x14ac:dyDescent="0.35">
      <c r="A76" s="127"/>
      <c r="B76" s="123"/>
      <c r="C76" s="123"/>
      <c r="D76" s="123"/>
      <c r="E76" s="123"/>
    </row>
    <row r="77" spans="1:5" s="18" customFormat="1" x14ac:dyDescent="0.35">
      <c r="A77" s="127"/>
      <c r="B77" s="123"/>
      <c r="C77" s="123"/>
      <c r="D77" s="123"/>
      <c r="E77" s="123"/>
    </row>
    <row r="78" spans="1:5" s="18" customFormat="1" x14ac:dyDescent="0.35">
      <c r="A78" s="125"/>
      <c r="B78" s="125"/>
      <c r="C78" s="125"/>
      <c r="D78" s="125"/>
      <c r="E78" s="125"/>
    </row>
    <row r="79" spans="1:5" s="18" customFormat="1" x14ac:dyDescent="0.35">
      <c r="A79" s="128"/>
      <c r="B79" s="123"/>
      <c r="C79" s="123"/>
      <c r="D79" s="123"/>
      <c r="E79" s="123"/>
    </row>
    <row r="80" spans="1:5" s="18" customFormat="1" x14ac:dyDescent="0.35">
      <c r="A80" s="128"/>
      <c r="B80" s="123"/>
      <c r="C80" s="123"/>
      <c r="D80" s="123"/>
      <c r="E80" s="123"/>
    </row>
    <row r="81" spans="1:8" s="18" customFormat="1" x14ac:dyDescent="0.35">
      <c r="A81" s="128"/>
      <c r="B81" s="123"/>
      <c r="C81" s="123"/>
      <c r="D81" s="123"/>
      <c r="E81" s="123"/>
    </row>
    <row r="82" spans="1:8" s="18" customFormat="1" x14ac:dyDescent="0.35">
      <c r="A82" s="129"/>
      <c r="B82" s="123"/>
      <c r="C82" s="123"/>
      <c r="D82" s="123"/>
      <c r="E82" s="123"/>
    </row>
    <row r="83" spans="1:8" s="18" customFormat="1" x14ac:dyDescent="0.35">
      <c r="A83" s="125"/>
      <c r="B83" s="125"/>
      <c r="C83" s="125"/>
      <c r="D83" s="125"/>
      <c r="E83" s="125"/>
      <c r="F83" s="125"/>
      <c r="G83" s="125"/>
      <c r="H83" s="125"/>
    </row>
    <row r="84" spans="1:8" s="18" customFormat="1" x14ac:dyDescent="0.35">
      <c r="A84" s="127"/>
      <c r="B84" s="123"/>
      <c r="C84" s="123"/>
      <c r="D84" s="123"/>
      <c r="E84" s="123"/>
    </row>
    <row r="85" spans="1:8" s="18" customFormat="1" x14ac:dyDescent="0.35">
      <c r="A85" s="125"/>
      <c r="B85" s="125"/>
      <c r="C85" s="125"/>
      <c r="D85" s="125"/>
      <c r="E85" s="125"/>
    </row>
    <row r="86" spans="1:8" s="18" customFormat="1" x14ac:dyDescent="0.35">
      <c r="A86" s="127"/>
      <c r="B86" s="123"/>
      <c r="C86" s="123"/>
      <c r="D86" s="123"/>
      <c r="E86" s="123"/>
    </row>
    <row r="87" spans="1:8" s="18" customFormat="1" x14ac:dyDescent="0.35">
      <c r="A87" s="127"/>
      <c r="B87" s="123"/>
      <c r="C87" s="123"/>
      <c r="D87" s="123"/>
      <c r="E87" s="123"/>
    </row>
    <row r="88" spans="1:8" s="18" customFormat="1" x14ac:dyDescent="0.35">
      <c r="A88" s="125"/>
      <c r="B88" s="125"/>
      <c r="C88" s="125"/>
      <c r="D88" s="125"/>
      <c r="E88" s="125"/>
    </row>
    <row r="89" spans="1:8" s="18" customFormat="1" x14ac:dyDescent="0.35">
      <c r="A89" s="124"/>
      <c r="B89" s="123"/>
      <c r="C89" s="123"/>
      <c r="D89" s="123"/>
      <c r="E89" s="123"/>
    </row>
    <row r="90" spans="1:8" s="18" customFormat="1" x14ac:dyDescent="0.35">
      <c r="A90" s="125"/>
      <c r="B90" s="125"/>
      <c r="C90" s="125"/>
      <c r="D90" s="125"/>
      <c r="E90" s="125"/>
    </row>
    <row r="91" spans="1:8" s="18" customFormat="1" x14ac:dyDescent="0.35">
      <c r="A91" s="127"/>
      <c r="B91" s="130"/>
      <c r="C91" s="130"/>
      <c r="D91" s="130"/>
      <c r="E91" s="130"/>
    </row>
    <row r="92" spans="1:8" s="18" customFormat="1" x14ac:dyDescent="0.35">
      <c r="A92" s="127"/>
      <c r="B92" s="130"/>
      <c r="C92" s="130"/>
      <c r="D92" s="130"/>
      <c r="E92" s="130"/>
    </row>
    <row r="93" spans="1:8" s="18" customFormat="1" x14ac:dyDescent="0.35">
      <c r="A93" s="125"/>
      <c r="B93" s="125"/>
      <c r="C93" s="125"/>
      <c r="D93" s="125"/>
      <c r="E93" s="125"/>
    </row>
    <row r="94" spans="1:8" s="18" customFormat="1" x14ac:dyDescent="0.35">
      <c r="A94" s="127"/>
      <c r="B94" s="123"/>
      <c r="C94" s="123"/>
      <c r="D94" s="123"/>
      <c r="E94" s="123"/>
    </row>
    <row r="95" spans="1:8" s="18" customFormat="1" x14ac:dyDescent="0.35">
      <c r="A95" s="125"/>
      <c r="B95" s="125"/>
      <c r="C95" s="125"/>
      <c r="D95" s="125"/>
      <c r="E95" s="125"/>
    </row>
    <row r="96" spans="1:8" s="18" customFormat="1" x14ac:dyDescent="0.35">
      <c r="A96" s="127"/>
      <c r="B96" s="123"/>
      <c r="C96" s="123"/>
      <c r="D96" s="123"/>
      <c r="E96" s="123"/>
    </row>
    <row r="97" spans="1:8" s="18" customFormat="1" x14ac:dyDescent="0.35">
      <c r="A97" s="127"/>
      <c r="B97" s="123"/>
      <c r="C97" s="123"/>
      <c r="D97" s="123"/>
      <c r="E97" s="123"/>
    </row>
    <row r="98" spans="1:8" s="18" customFormat="1" x14ac:dyDescent="0.35">
      <c r="A98" s="125"/>
      <c r="B98" s="125"/>
      <c r="C98" s="125"/>
      <c r="D98" s="125"/>
      <c r="E98" s="125"/>
    </row>
    <row r="99" spans="1:8" s="18" customFormat="1" x14ac:dyDescent="0.35">
      <c r="A99" s="127"/>
      <c r="B99" s="123"/>
      <c r="C99" s="123"/>
      <c r="D99" s="123"/>
      <c r="E99" s="123"/>
    </row>
    <row r="100" spans="1:8" s="18" customFormat="1" x14ac:dyDescent="0.35">
      <c r="A100" s="125"/>
      <c r="B100" s="125"/>
      <c r="C100" s="125"/>
      <c r="D100" s="125"/>
      <c r="E100" s="125"/>
    </row>
    <row r="101" spans="1:8" s="18" customFormat="1" x14ac:dyDescent="0.35">
      <c r="A101" s="127"/>
      <c r="B101" s="123"/>
      <c r="C101" s="123"/>
      <c r="D101" s="123"/>
      <c r="E101" s="123"/>
    </row>
    <row r="102" spans="1:8" s="18" customFormat="1" x14ac:dyDescent="0.35">
      <c r="A102" s="125"/>
      <c r="B102" s="125"/>
      <c r="C102" s="125"/>
      <c r="D102" s="125"/>
      <c r="E102" s="125"/>
    </row>
    <row r="103" spans="1:8" s="18" customFormat="1" x14ac:dyDescent="0.35">
      <c r="B103" s="123"/>
      <c r="C103" s="123"/>
      <c r="D103" s="123"/>
      <c r="E103" s="123"/>
    </row>
    <row r="104" spans="1:8" s="18" customFormat="1" x14ac:dyDescent="0.35">
      <c r="A104" s="125"/>
      <c r="B104" s="125"/>
      <c r="C104" s="125"/>
      <c r="D104" s="125"/>
      <c r="E104" s="125"/>
    </row>
    <row r="105" spans="1:8" s="18" customFormat="1" x14ac:dyDescent="0.35">
      <c r="B105" s="123"/>
      <c r="C105" s="123"/>
      <c r="D105" s="123"/>
      <c r="E105" s="123"/>
    </row>
    <row r="106" spans="1:8" s="18" customFormat="1" x14ac:dyDescent="0.35">
      <c r="A106" s="125"/>
      <c r="B106" s="125"/>
      <c r="C106" s="125"/>
      <c r="D106" s="125"/>
      <c r="E106" s="125"/>
    </row>
    <row r="107" spans="1:8" s="18" customFormat="1" x14ac:dyDescent="0.35">
      <c r="B107" s="123"/>
      <c r="C107" s="123"/>
      <c r="D107" s="123"/>
      <c r="E107" s="123"/>
    </row>
    <row r="108" spans="1:8" s="18" customFormat="1" x14ac:dyDescent="0.35">
      <c r="H108" s="131"/>
    </row>
    <row r="109" spans="1:8" s="18" customFormat="1" x14ac:dyDescent="0.35">
      <c r="H109" s="131"/>
    </row>
    <row r="110" spans="1:8" s="18" customFormat="1" x14ac:dyDescent="0.35">
      <c r="H110" s="131"/>
    </row>
    <row r="111" spans="1:8" s="18" customFormat="1" x14ac:dyDescent="0.35">
      <c r="H111" s="131"/>
    </row>
    <row r="112" spans="1:8" s="18" customFormat="1" x14ac:dyDescent="0.35">
      <c r="H112" s="131"/>
    </row>
    <row r="113" spans="8:8" s="18" customFormat="1" x14ac:dyDescent="0.35">
      <c r="H113" s="131"/>
    </row>
    <row r="114" spans="8:8" s="18" customFormat="1" x14ac:dyDescent="0.35">
      <c r="H114" s="131"/>
    </row>
    <row r="115" spans="8:8" s="18" customFormat="1" x14ac:dyDescent="0.35">
      <c r="H115" s="131"/>
    </row>
    <row r="116" spans="8:8" s="18" customFormat="1" x14ac:dyDescent="0.35">
      <c r="H116" s="131"/>
    </row>
    <row r="117" spans="8:8" s="18" customFormat="1" x14ac:dyDescent="0.35">
      <c r="H117" s="131"/>
    </row>
    <row r="118" spans="8:8" s="18" customFormat="1" x14ac:dyDescent="0.35">
      <c r="H118" s="131"/>
    </row>
    <row r="119" spans="8:8" s="18" customFormat="1" x14ac:dyDescent="0.35">
      <c r="H119" s="131"/>
    </row>
    <row r="120" spans="8:8" s="18" customFormat="1" x14ac:dyDescent="0.35">
      <c r="H120" s="131"/>
    </row>
    <row r="121" spans="8:8" s="18" customFormat="1" x14ac:dyDescent="0.35">
      <c r="H121" s="131"/>
    </row>
    <row r="122" spans="8:8" s="18" customFormat="1" x14ac:dyDescent="0.35">
      <c r="H122" s="131"/>
    </row>
    <row r="123" spans="8:8" s="18" customFormat="1" x14ac:dyDescent="0.35">
      <c r="H123" s="131"/>
    </row>
    <row r="124" spans="8:8" s="18" customFormat="1" x14ac:dyDescent="0.35">
      <c r="H124" s="131"/>
    </row>
    <row r="125" spans="8:8" s="18" customFormat="1" x14ac:dyDescent="0.35">
      <c r="H125" s="131"/>
    </row>
    <row r="126" spans="8:8" s="18" customFormat="1" x14ac:dyDescent="0.35">
      <c r="H126" s="131"/>
    </row>
    <row r="127" spans="8:8" s="18" customFormat="1" x14ac:dyDescent="0.35">
      <c r="H127" s="131"/>
    </row>
    <row r="128" spans="8:8" s="18" customFormat="1" x14ac:dyDescent="0.35">
      <c r="H128" s="131"/>
    </row>
    <row r="129" spans="8:8" s="18" customFormat="1" x14ac:dyDescent="0.35">
      <c r="H129" s="131"/>
    </row>
    <row r="130" spans="8:8" s="18" customFormat="1" x14ac:dyDescent="0.35">
      <c r="H130" s="131"/>
    </row>
    <row r="131" spans="8:8" s="18" customFormat="1" x14ac:dyDescent="0.35">
      <c r="H131" s="131"/>
    </row>
    <row r="132" spans="8:8" s="18" customFormat="1" x14ac:dyDescent="0.35">
      <c r="H132" s="131"/>
    </row>
    <row r="133" spans="8:8" s="18" customFormat="1" x14ac:dyDescent="0.35">
      <c r="H133" s="131"/>
    </row>
    <row r="134" spans="8:8" s="18" customFormat="1" x14ac:dyDescent="0.35">
      <c r="H134" s="131"/>
    </row>
    <row r="135" spans="8:8" s="18" customFormat="1" x14ac:dyDescent="0.35">
      <c r="H135" s="131"/>
    </row>
    <row r="136" spans="8:8" s="18" customFormat="1" x14ac:dyDescent="0.35">
      <c r="H136" s="131"/>
    </row>
    <row r="137" spans="8:8" s="18" customFormat="1" x14ac:dyDescent="0.35">
      <c r="H137" s="131"/>
    </row>
    <row r="138" spans="8:8" s="18" customFormat="1" x14ac:dyDescent="0.35">
      <c r="H138" s="131"/>
    </row>
    <row r="139" spans="8:8" s="18" customFormat="1" x14ac:dyDescent="0.35">
      <c r="H139" s="131"/>
    </row>
    <row r="140" spans="8:8" s="18" customFormat="1" x14ac:dyDescent="0.35">
      <c r="H140" s="131"/>
    </row>
    <row r="141" spans="8:8" s="18" customFormat="1" x14ac:dyDescent="0.35">
      <c r="H141" s="131"/>
    </row>
    <row r="142" spans="8:8" s="18" customFormat="1" x14ac:dyDescent="0.35">
      <c r="H142" s="131"/>
    </row>
    <row r="143" spans="8:8" s="18" customFormat="1" x14ac:dyDescent="0.35">
      <c r="H143" s="131"/>
    </row>
    <row r="144" spans="8:8" s="18" customFormat="1" x14ac:dyDescent="0.35">
      <c r="H144" s="131"/>
    </row>
    <row r="145" spans="8:8" s="18" customFormat="1" x14ac:dyDescent="0.35">
      <c r="H145" s="131"/>
    </row>
    <row r="146" spans="8:8" s="18" customFormat="1" x14ac:dyDescent="0.35">
      <c r="H146" s="131"/>
    </row>
    <row r="147" spans="8:8" x14ac:dyDescent="0.35">
      <c r="H147" s="33"/>
    </row>
    <row r="148" spans="8:8" x14ac:dyDescent="0.35">
      <c r="H148" s="33"/>
    </row>
    <row r="149" spans="8:8" x14ac:dyDescent="0.35">
      <c r="H149" s="33"/>
    </row>
    <row r="150" spans="8:8" x14ac:dyDescent="0.35">
      <c r="H150" s="33"/>
    </row>
    <row r="151" spans="8:8" x14ac:dyDescent="0.35">
      <c r="H151" s="33"/>
    </row>
    <row r="152" spans="8:8" x14ac:dyDescent="0.35">
      <c r="H152" s="33"/>
    </row>
    <row r="153" spans="8:8" x14ac:dyDescent="0.35">
      <c r="H153" s="33"/>
    </row>
    <row r="154" spans="8:8" x14ac:dyDescent="0.35">
      <c r="H154" s="33"/>
    </row>
    <row r="155" spans="8:8" x14ac:dyDescent="0.35">
      <c r="H155" s="33"/>
    </row>
    <row r="156" spans="8:8" x14ac:dyDescent="0.35">
      <c r="H156" s="33"/>
    </row>
    <row r="157" spans="8:8" x14ac:dyDescent="0.35">
      <c r="H157" s="33"/>
    </row>
    <row r="158" spans="8:8" x14ac:dyDescent="0.35">
      <c r="H158" s="33"/>
    </row>
    <row r="159" spans="8:8" x14ac:dyDescent="0.35">
      <c r="H159" s="33"/>
    </row>
    <row r="160" spans="8:8" x14ac:dyDescent="0.35">
      <c r="H160" s="33"/>
    </row>
    <row r="161" spans="8:8" x14ac:dyDescent="0.35">
      <c r="H161" s="33"/>
    </row>
    <row r="162" spans="8:8" x14ac:dyDescent="0.35">
      <c r="H162" s="33"/>
    </row>
    <row r="163" spans="8:8" x14ac:dyDescent="0.35">
      <c r="H163" s="33"/>
    </row>
    <row r="164" spans="8:8" x14ac:dyDescent="0.35">
      <c r="H164" s="33"/>
    </row>
    <row r="165" spans="8:8" x14ac:dyDescent="0.35">
      <c r="H165" s="33"/>
    </row>
    <row r="166" spans="8:8" x14ac:dyDescent="0.35">
      <c r="H166" s="33"/>
    </row>
    <row r="167" spans="8:8" x14ac:dyDescent="0.35">
      <c r="H167" s="33"/>
    </row>
    <row r="168" spans="8:8" x14ac:dyDescent="0.35">
      <c r="H168" s="33"/>
    </row>
    <row r="169" spans="8:8" x14ac:dyDescent="0.35">
      <c r="H169" s="33"/>
    </row>
    <row r="170" spans="8:8" x14ac:dyDescent="0.35">
      <c r="H170" s="33"/>
    </row>
    <row r="171" spans="8:8" x14ac:dyDescent="0.35">
      <c r="H171" s="33"/>
    </row>
    <row r="172" spans="8:8" x14ac:dyDescent="0.35">
      <c r="H172" s="33"/>
    </row>
    <row r="173" spans="8:8" x14ac:dyDescent="0.35">
      <c r="H173" s="33"/>
    </row>
    <row r="174" spans="8:8" x14ac:dyDescent="0.35">
      <c r="H174" s="33"/>
    </row>
    <row r="175" spans="8:8" x14ac:dyDescent="0.35">
      <c r="H175" s="33"/>
    </row>
    <row r="176" spans="8:8" x14ac:dyDescent="0.35">
      <c r="H176" s="33"/>
    </row>
    <row r="177" spans="8:8" x14ac:dyDescent="0.35">
      <c r="H177" s="33"/>
    </row>
    <row r="178" spans="8:8" x14ac:dyDescent="0.35">
      <c r="H178" s="33"/>
    </row>
    <row r="179" spans="8:8" x14ac:dyDescent="0.35">
      <c r="H179" s="33"/>
    </row>
    <row r="180" spans="8:8" x14ac:dyDescent="0.35">
      <c r="H180" s="33"/>
    </row>
    <row r="181" spans="8:8" x14ac:dyDescent="0.35">
      <c r="H181" s="33"/>
    </row>
    <row r="182" spans="8:8" x14ac:dyDescent="0.35">
      <c r="H182" s="33"/>
    </row>
    <row r="183" spans="8:8" x14ac:dyDescent="0.35">
      <c r="H183" s="33"/>
    </row>
    <row r="184" spans="8:8" x14ac:dyDescent="0.35">
      <c r="H184" s="33"/>
    </row>
    <row r="185" spans="8:8" x14ac:dyDescent="0.35">
      <c r="H185" s="33"/>
    </row>
    <row r="186" spans="8:8" x14ac:dyDescent="0.35">
      <c r="H186" s="33"/>
    </row>
    <row r="187" spans="8:8" x14ac:dyDescent="0.35">
      <c r="H187" s="33"/>
    </row>
    <row r="188" spans="8:8" x14ac:dyDescent="0.35">
      <c r="H188" s="33"/>
    </row>
    <row r="189" spans="8:8" x14ac:dyDescent="0.35">
      <c r="H189" s="33"/>
    </row>
    <row r="190" spans="8:8" x14ac:dyDescent="0.35">
      <c r="H190" s="33"/>
    </row>
    <row r="191" spans="8:8" x14ac:dyDescent="0.35">
      <c r="H191" s="33"/>
    </row>
    <row r="192" spans="8:8" x14ac:dyDescent="0.35">
      <c r="H192" s="33"/>
    </row>
    <row r="193" spans="8:8" x14ac:dyDescent="0.35">
      <c r="H193" s="33"/>
    </row>
    <row r="194" spans="8:8" x14ac:dyDescent="0.35">
      <c r="H194" s="33"/>
    </row>
    <row r="195" spans="8:8" x14ac:dyDescent="0.35">
      <c r="H195" s="33"/>
    </row>
    <row r="196" spans="8:8" x14ac:dyDescent="0.35">
      <c r="H196" s="33"/>
    </row>
    <row r="197" spans="8:8" x14ac:dyDescent="0.35">
      <c r="H197" s="33"/>
    </row>
    <row r="198" spans="8:8" x14ac:dyDescent="0.35">
      <c r="H198" s="33"/>
    </row>
    <row r="199" spans="8:8" x14ac:dyDescent="0.35">
      <c r="H199" s="33"/>
    </row>
    <row r="200" spans="8:8" x14ac:dyDescent="0.35">
      <c r="H200" s="33"/>
    </row>
    <row r="201" spans="8:8" x14ac:dyDescent="0.35">
      <c r="H201" s="33"/>
    </row>
    <row r="202" spans="8:8" x14ac:dyDescent="0.35">
      <c r="H202" s="33"/>
    </row>
    <row r="203" spans="8:8" x14ac:dyDescent="0.35">
      <c r="H203" s="33"/>
    </row>
    <row r="204" spans="8:8" x14ac:dyDescent="0.35">
      <c r="H204" s="33"/>
    </row>
    <row r="205" spans="8:8" x14ac:dyDescent="0.35">
      <c r="H205" s="33"/>
    </row>
    <row r="206" spans="8:8" x14ac:dyDescent="0.35">
      <c r="H206" s="33"/>
    </row>
    <row r="207" spans="8:8" x14ac:dyDescent="0.35">
      <c r="H207" s="33"/>
    </row>
    <row r="208" spans="8:8" x14ac:dyDescent="0.35">
      <c r="H208" s="33"/>
    </row>
    <row r="209" spans="8:8" x14ac:dyDescent="0.35">
      <c r="H209" s="33"/>
    </row>
    <row r="210" spans="8:8" x14ac:dyDescent="0.35">
      <c r="H210" s="33"/>
    </row>
    <row r="211" spans="8:8" x14ac:dyDescent="0.35">
      <c r="H211" s="33"/>
    </row>
    <row r="212" spans="8:8" x14ac:dyDescent="0.35">
      <c r="H212" s="33"/>
    </row>
    <row r="213" spans="8:8" x14ac:dyDescent="0.35">
      <c r="H213" s="33"/>
    </row>
    <row r="214" spans="8:8" x14ac:dyDescent="0.35">
      <c r="H214" s="33"/>
    </row>
    <row r="215" spans="8:8" x14ac:dyDescent="0.35">
      <c r="H215" s="33"/>
    </row>
    <row r="216" spans="8:8" x14ac:dyDescent="0.35">
      <c r="H216" s="33"/>
    </row>
    <row r="217" spans="8:8" x14ac:dyDescent="0.35">
      <c r="H217" s="33"/>
    </row>
    <row r="218" spans="8:8" x14ac:dyDescent="0.35">
      <c r="H218" s="33"/>
    </row>
    <row r="219" spans="8:8" x14ac:dyDescent="0.35">
      <c r="H219" s="33"/>
    </row>
    <row r="220" spans="8:8" x14ac:dyDescent="0.35">
      <c r="H220" s="33"/>
    </row>
    <row r="221" spans="8:8" x14ac:dyDescent="0.35">
      <c r="H221" s="33"/>
    </row>
    <row r="222" spans="8:8" x14ac:dyDescent="0.35">
      <c r="H222" s="33"/>
    </row>
    <row r="223" spans="8:8" x14ac:dyDescent="0.35">
      <c r="H223" s="33"/>
    </row>
    <row r="224" spans="8:8" x14ac:dyDescent="0.35">
      <c r="H224" s="33"/>
    </row>
    <row r="225" spans="8:8" x14ac:dyDescent="0.35">
      <c r="H225" s="33"/>
    </row>
    <row r="226" spans="8:8" x14ac:dyDescent="0.35">
      <c r="H226" s="33"/>
    </row>
    <row r="227" spans="8:8" x14ac:dyDescent="0.35">
      <c r="H227" s="33"/>
    </row>
    <row r="228" spans="8:8" x14ac:dyDescent="0.35">
      <c r="H228" s="33"/>
    </row>
    <row r="229" spans="8:8" x14ac:dyDescent="0.35">
      <c r="H229" s="33"/>
    </row>
    <row r="230" spans="8:8" x14ac:dyDescent="0.35">
      <c r="H230" s="33"/>
    </row>
    <row r="231" spans="8:8" x14ac:dyDescent="0.35">
      <c r="H231" s="33"/>
    </row>
    <row r="232" spans="8:8" x14ac:dyDescent="0.35">
      <c r="H232" s="33"/>
    </row>
    <row r="233" spans="8:8" x14ac:dyDescent="0.35">
      <c r="H233" s="33"/>
    </row>
    <row r="234" spans="8:8" x14ac:dyDescent="0.35">
      <c r="H234" s="33"/>
    </row>
    <row r="235" spans="8:8" x14ac:dyDescent="0.35">
      <c r="H235" s="33"/>
    </row>
    <row r="236" spans="8:8" x14ac:dyDescent="0.35">
      <c r="H236" s="33"/>
    </row>
    <row r="237" spans="8:8" x14ac:dyDescent="0.35">
      <c r="H237" s="33"/>
    </row>
    <row r="238" spans="8:8" x14ac:dyDescent="0.35">
      <c r="H238" s="33"/>
    </row>
    <row r="239" spans="8:8" x14ac:dyDescent="0.35">
      <c r="H239" s="33"/>
    </row>
    <row r="240" spans="8:8" x14ac:dyDescent="0.35">
      <c r="H240" s="33"/>
    </row>
    <row r="241" spans="8:8" x14ac:dyDescent="0.35">
      <c r="H241" s="33"/>
    </row>
    <row r="242" spans="8:8" x14ac:dyDescent="0.35">
      <c r="H242" s="33"/>
    </row>
    <row r="243" spans="8:8" x14ac:dyDescent="0.35">
      <c r="H243" s="33"/>
    </row>
    <row r="244" spans="8:8" x14ac:dyDescent="0.35">
      <c r="H244" s="33"/>
    </row>
    <row r="245" spans="8:8" x14ac:dyDescent="0.35">
      <c r="H245" s="33"/>
    </row>
    <row r="246" spans="8:8" x14ac:dyDescent="0.35">
      <c r="H246" s="33"/>
    </row>
    <row r="247" spans="8:8" x14ac:dyDescent="0.35">
      <c r="H247" s="33"/>
    </row>
    <row r="248" spans="8:8" x14ac:dyDescent="0.35">
      <c r="H248" s="33"/>
    </row>
    <row r="249" spans="8:8" x14ac:dyDescent="0.35">
      <c r="H249" s="33"/>
    </row>
    <row r="250" spans="8:8" x14ac:dyDescent="0.35">
      <c r="H250" s="33"/>
    </row>
    <row r="251" spans="8:8" x14ac:dyDescent="0.35">
      <c r="H251" s="33"/>
    </row>
    <row r="252" spans="8:8" x14ac:dyDescent="0.35">
      <c r="H252" s="33"/>
    </row>
    <row r="253" spans="8:8" x14ac:dyDescent="0.35">
      <c r="H253" s="33"/>
    </row>
    <row r="254" spans="8:8" x14ac:dyDescent="0.35">
      <c r="H254" s="33"/>
    </row>
    <row r="255" spans="8:8" x14ac:dyDescent="0.35">
      <c r="H255" s="33"/>
    </row>
    <row r="256" spans="8:8" x14ac:dyDescent="0.35">
      <c r="H256" s="33"/>
    </row>
    <row r="257" spans="8:8" x14ac:dyDescent="0.35">
      <c r="H257" s="33"/>
    </row>
    <row r="258" spans="8:8" x14ac:dyDescent="0.35">
      <c r="H258" s="33"/>
    </row>
    <row r="259" spans="8:8" x14ac:dyDescent="0.35">
      <c r="H259" s="33"/>
    </row>
    <row r="260" spans="8:8" x14ac:dyDescent="0.35">
      <c r="H260" s="33"/>
    </row>
    <row r="261" spans="8:8" x14ac:dyDescent="0.35">
      <c r="H261" s="33"/>
    </row>
    <row r="262" spans="8:8" x14ac:dyDescent="0.35">
      <c r="H262" s="33"/>
    </row>
    <row r="263" spans="8:8" x14ac:dyDescent="0.35">
      <c r="H263" s="33"/>
    </row>
    <row r="264" spans="8:8" x14ac:dyDescent="0.35">
      <c r="H264" s="33"/>
    </row>
    <row r="265" spans="8:8" x14ac:dyDescent="0.35">
      <c r="H265" s="33"/>
    </row>
    <row r="266" spans="8:8" x14ac:dyDescent="0.35">
      <c r="H266" s="33"/>
    </row>
    <row r="267" spans="8:8" x14ac:dyDescent="0.35">
      <c r="H267" s="33"/>
    </row>
    <row r="268" spans="8:8" x14ac:dyDescent="0.35">
      <c r="H268" s="33"/>
    </row>
    <row r="269" spans="8:8" x14ac:dyDescent="0.35">
      <c r="H269" s="33"/>
    </row>
    <row r="270" spans="8:8" x14ac:dyDescent="0.35">
      <c r="H270" s="33"/>
    </row>
    <row r="271" spans="8:8" x14ac:dyDescent="0.35">
      <c r="H271" s="33"/>
    </row>
    <row r="272" spans="8:8" x14ac:dyDescent="0.35">
      <c r="H272" s="33"/>
    </row>
    <row r="273" spans="8:8" x14ac:dyDescent="0.35">
      <c r="H273" s="33"/>
    </row>
    <row r="274" spans="8:8" x14ac:dyDescent="0.35">
      <c r="H274" s="33"/>
    </row>
    <row r="275" spans="8:8" x14ac:dyDescent="0.35">
      <c r="H275" s="33"/>
    </row>
    <row r="276" spans="8:8" x14ac:dyDescent="0.35">
      <c r="H276" s="33"/>
    </row>
    <row r="277" spans="8:8" x14ac:dyDescent="0.35">
      <c r="H277" s="33"/>
    </row>
    <row r="278" spans="8:8" x14ac:dyDescent="0.35">
      <c r="H278" s="33"/>
    </row>
    <row r="279" spans="8:8" x14ac:dyDescent="0.35">
      <c r="H279" s="33"/>
    </row>
    <row r="280" spans="8:8" x14ac:dyDescent="0.35">
      <c r="H280" s="33"/>
    </row>
    <row r="281" spans="8:8" x14ac:dyDescent="0.35">
      <c r="H281" s="33"/>
    </row>
    <row r="282" spans="8:8" x14ac:dyDescent="0.35">
      <c r="H282" s="33"/>
    </row>
    <row r="283" spans="8:8" x14ac:dyDescent="0.35">
      <c r="H283" s="33"/>
    </row>
    <row r="284" spans="8:8" x14ac:dyDescent="0.35">
      <c r="H284" s="33"/>
    </row>
    <row r="285" spans="8:8" x14ac:dyDescent="0.35">
      <c r="H285" s="33"/>
    </row>
    <row r="286" spans="8:8" x14ac:dyDescent="0.35">
      <c r="H286" s="33"/>
    </row>
    <row r="287" spans="8:8" x14ac:dyDescent="0.35">
      <c r="H287" s="33"/>
    </row>
    <row r="288" spans="8:8" x14ac:dyDescent="0.35">
      <c r="H288" s="33"/>
    </row>
    <row r="289" spans="8:8" x14ac:dyDescent="0.35">
      <c r="H289" s="33"/>
    </row>
    <row r="290" spans="8:8" x14ac:dyDescent="0.35">
      <c r="H290" s="33"/>
    </row>
    <row r="291" spans="8:8" x14ac:dyDescent="0.35">
      <c r="H291" s="33"/>
    </row>
    <row r="292" spans="8:8" x14ac:dyDescent="0.35">
      <c r="H292" s="33"/>
    </row>
    <row r="293" spans="8:8" x14ac:dyDescent="0.35">
      <c r="H293" s="33"/>
    </row>
    <row r="294" spans="8:8" x14ac:dyDescent="0.35">
      <c r="H294" s="33"/>
    </row>
    <row r="295" spans="8:8" x14ac:dyDescent="0.35">
      <c r="H295" s="33"/>
    </row>
    <row r="296" spans="8:8" x14ac:dyDescent="0.35">
      <c r="H296" s="33"/>
    </row>
    <row r="297" spans="8:8" x14ac:dyDescent="0.35">
      <c r="H297" s="33"/>
    </row>
    <row r="298" spans="8:8" x14ac:dyDescent="0.35">
      <c r="H298" s="33"/>
    </row>
    <row r="299" spans="8:8" x14ac:dyDescent="0.35">
      <c r="H299" s="33"/>
    </row>
    <row r="300" spans="8:8" x14ac:dyDescent="0.35">
      <c r="H300" s="33"/>
    </row>
    <row r="301" spans="8:8" x14ac:dyDescent="0.35">
      <c r="H301" s="33"/>
    </row>
    <row r="302" spans="8:8" x14ac:dyDescent="0.35">
      <c r="H302" s="33"/>
    </row>
    <row r="303" spans="8:8" x14ac:dyDescent="0.35">
      <c r="H303" s="33"/>
    </row>
    <row r="304" spans="8:8" x14ac:dyDescent="0.35">
      <c r="H304" s="33"/>
    </row>
    <row r="305" spans="8:8" x14ac:dyDescent="0.35">
      <c r="H305" s="33"/>
    </row>
    <row r="306" spans="8:8" x14ac:dyDescent="0.35">
      <c r="H306" s="33"/>
    </row>
    <row r="307" spans="8:8" x14ac:dyDescent="0.35">
      <c r="H307" s="33"/>
    </row>
    <row r="308" spans="8:8" x14ac:dyDescent="0.35">
      <c r="H308" s="33"/>
    </row>
    <row r="309" spans="8:8" x14ac:dyDescent="0.35">
      <c r="H309" s="33"/>
    </row>
    <row r="310" spans="8:8" x14ac:dyDescent="0.35">
      <c r="H310" s="33"/>
    </row>
    <row r="311" spans="8:8" x14ac:dyDescent="0.35">
      <c r="H311" s="33"/>
    </row>
    <row r="312" spans="8:8" x14ac:dyDescent="0.35">
      <c r="H312" s="33"/>
    </row>
    <row r="313" spans="8:8" x14ac:dyDescent="0.35">
      <c r="H313" s="33"/>
    </row>
    <row r="314" spans="8:8" x14ac:dyDescent="0.35">
      <c r="H314" s="33"/>
    </row>
    <row r="315" spans="8:8" x14ac:dyDescent="0.35">
      <c r="H315" s="33"/>
    </row>
    <row r="316" spans="8:8" x14ac:dyDescent="0.35">
      <c r="H316" s="33"/>
    </row>
    <row r="317" spans="8:8" x14ac:dyDescent="0.35">
      <c r="H317" s="33"/>
    </row>
    <row r="318" spans="8:8" x14ac:dyDescent="0.35">
      <c r="H318" s="33"/>
    </row>
    <row r="319" spans="8:8" x14ac:dyDescent="0.35">
      <c r="H319" s="33"/>
    </row>
    <row r="320" spans="8:8" x14ac:dyDescent="0.35">
      <c r="H320" s="33"/>
    </row>
    <row r="321" spans="8:8" x14ac:dyDescent="0.35">
      <c r="H321" s="33"/>
    </row>
    <row r="322" spans="8:8" x14ac:dyDescent="0.35">
      <c r="H322" s="33"/>
    </row>
    <row r="323" spans="8:8" x14ac:dyDescent="0.35">
      <c r="H323" s="33"/>
    </row>
    <row r="324" spans="8:8" x14ac:dyDescent="0.35">
      <c r="H324" s="33"/>
    </row>
    <row r="325" spans="8:8" x14ac:dyDescent="0.35">
      <c r="H325" s="33"/>
    </row>
    <row r="326" spans="8:8" x14ac:dyDescent="0.35">
      <c r="H326" s="33"/>
    </row>
    <row r="327" spans="8:8" x14ac:dyDescent="0.35">
      <c r="H327" s="33"/>
    </row>
    <row r="328" spans="8:8" x14ac:dyDescent="0.35">
      <c r="H328" s="33"/>
    </row>
    <row r="329" spans="8:8" x14ac:dyDescent="0.35">
      <c r="H329" s="33"/>
    </row>
    <row r="330" spans="8:8" x14ac:dyDescent="0.35">
      <c r="H330" s="33"/>
    </row>
    <row r="331" spans="8:8" x14ac:dyDescent="0.35">
      <c r="H331" s="33"/>
    </row>
    <row r="332" spans="8:8" x14ac:dyDescent="0.35">
      <c r="H332" s="33"/>
    </row>
    <row r="333" spans="8:8" x14ac:dyDescent="0.35">
      <c r="H333" s="33"/>
    </row>
    <row r="334" spans="8:8" x14ac:dyDescent="0.35">
      <c r="H334" s="33"/>
    </row>
    <row r="335" spans="8:8" x14ac:dyDescent="0.35">
      <c r="H335" s="33"/>
    </row>
    <row r="336" spans="8:8" x14ac:dyDescent="0.35">
      <c r="H336" s="33"/>
    </row>
    <row r="337" spans="8:8" x14ac:dyDescent="0.35">
      <c r="H337" s="33"/>
    </row>
    <row r="338" spans="8:8" x14ac:dyDescent="0.35">
      <c r="H338" s="33"/>
    </row>
    <row r="339" spans="8:8" x14ac:dyDescent="0.35">
      <c r="H339" s="33"/>
    </row>
    <row r="340" spans="8:8" x14ac:dyDescent="0.35">
      <c r="H340" s="33"/>
    </row>
    <row r="341" spans="8:8" x14ac:dyDescent="0.35">
      <c r="H341" s="33"/>
    </row>
    <row r="342" spans="8:8" x14ac:dyDescent="0.35">
      <c r="H342" s="33"/>
    </row>
    <row r="343" spans="8:8" x14ac:dyDescent="0.35">
      <c r="H343" s="33"/>
    </row>
    <row r="344" spans="8:8" x14ac:dyDescent="0.35">
      <c r="H344" s="33"/>
    </row>
    <row r="345" spans="8:8" x14ac:dyDescent="0.35">
      <c r="H345" s="33"/>
    </row>
    <row r="346" spans="8:8" x14ac:dyDescent="0.35">
      <c r="H346" s="33"/>
    </row>
    <row r="347" spans="8:8" x14ac:dyDescent="0.35">
      <c r="H347" s="33"/>
    </row>
    <row r="348" spans="8:8" x14ac:dyDescent="0.35">
      <c r="H348" s="33"/>
    </row>
    <row r="349" spans="8:8" x14ac:dyDescent="0.35">
      <c r="H349" s="33"/>
    </row>
    <row r="350" spans="8:8" x14ac:dyDescent="0.35">
      <c r="H350" s="33"/>
    </row>
    <row r="351" spans="8:8" x14ac:dyDescent="0.35">
      <c r="H351" s="33"/>
    </row>
    <row r="352" spans="8:8" x14ac:dyDescent="0.35">
      <c r="H352" s="33"/>
    </row>
    <row r="353" spans="8:8" x14ac:dyDescent="0.35">
      <c r="H353" s="33"/>
    </row>
    <row r="354" spans="8:8" x14ac:dyDescent="0.35">
      <c r="H354" s="33"/>
    </row>
    <row r="355" spans="8:8" x14ac:dyDescent="0.35">
      <c r="H355" s="33"/>
    </row>
    <row r="356" spans="8:8" x14ac:dyDescent="0.35">
      <c r="H356" s="33"/>
    </row>
    <row r="357" spans="8:8" x14ac:dyDescent="0.35">
      <c r="H357" s="33"/>
    </row>
    <row r="358" spans="8:8" x14ac:dyDescent="0.35">
      <c r="H358" s="33"/>
    </row>
    <row r="359" spans="8:8" x14ac:dyDescent="0.35">
      <c r="H359" s="33"/>
    </row>
    <row r="360" spans="8:8" x14ac:dyDescent="0.35">
      <c r="H360" s="33"/>
    </row>
    <row r="361" spans="8:8" x14ac:dyDescent="0.35">
      <c r="H361" s="33"/>
    </row>
    <row r="362" spans="8:8" x14ac:dyDescent="0.35">
      <c r="H362" s="33"/>
    </row>
    <row r="363" spans="8:8" x14ac:dyDescent="0.35">
      <c r="H363" s="33"/>
    </row>
    <row r="364" spans="8:8" x14ac:dyDescent="0.35">
      <c r="H364" s="33"/>
    </row>
    <row r="365" spans="8:8" x14ac:dyDescent="0.35">
      <c r="H365" s="33"/>
    </row>
    <row r="366" spans="8:8" x14ac:dyDescent="0.35">
      <c r="H366" s="33"/>
    </row>
    <row r="367" spans="8:8" x14ac:dyDescent="0.35">
      <c r="H367" s="33"/>
    </row>
    <row r="368" spans="8:8" x14ac:dyDescent="0.35">
      <c r="H368" s="33"/>
    </row>
    <row r="369" spans="8:8" x14ac:dyDescent="0.35">
      <c r="H369" s="33"/>
    </row>
    <row r="370" spans="8:8" x14ac:dyDescent="0.35">
      <c r="H370" s="33"/>
    </row>
    <row r="371" spans="8:8" x14ac:dyDescent="0.35">
      <c r="H371" s="33"/>
    </row>
    <row r="372" spans="8:8" x14ac:dyDescent="0.35">
      <c r="H372" s="33"/>
    </row>
    <row r="373" spans="8:8" x14ac:dyDescent="0.35">
      <c r="H373" s="33"/>
    </row>
    <row r="374" spans="8:8" x14ac:dyDescent="0.35">
      <c r="H374" s="33"/>
    </row>
    <row r="375" spans="8:8" x14ac:dyDescent="0.35">
      <c r="H375" s="33"/>
    </row>
    <row r="376" spans="8:8" x14ac:dyDescent="0.35">
      <c r="H376" s="33"/>
    </row>
    <row r="377" spans="8:8" x14ac:dyDescent="0.35">
      <c r="H377" s="33"/>
    </row>
    <row r="378" spans="8:8" x14ac:dyDescent="0.35">
      <c r="H378" s="33"/>
    </row>
    <row r="379" spans="8:8" x14ac:dyDescent="0.35">
      <c r="H379" s="33"/>
    </row>
    <row r="380" spans="8:8" x14ac:dyDescent="0.35">
      <c r="H380" s="33"/>
    </row>
    <row r="381" spans="8:8" x14ac:dyDescent="0.35">
      <c r="H381" s="33"/>
    </row>
    <row r="382" spans="8:8" x14ac:dyDescent="0.35">
      <c r="H382" s="33"/>
    </row>
    <row r="383" spans="8:8" x14ac:dyDescent="0.35">
      <c r="H383" s="33"/>
    </row>
    <row r="384" spans="8:8" x14ac:dyDescent="0.35">
      <c r="H384" s="33"/>
    </row>
    <row r="385" spans="8:8" x14ac:dyDescent="0.35">
      <c r="H385" s="33"/>
    </row>
    <row r="386" spans="8:8" x14ac:dyDescent="0.35">
      <c r="H386" s="33"/>
    </row>
    <row r="387" spans="8:8" x14ac:dyDescent="0.35">
      <c r="H387" s="33"/>
    </row>
    <row r="388" spans="8:8" x14ac:dyDescent="0.35">
      <c r="H388" s="33"/>
    </row>
    <row r="389" spans="8:8" x14ac:dyDescent="0.35">
      <c r="H389" s="33"/>
    </row>
    <row r="390" spans="8:8" x14ac:dyDescent="0.35">
      <c r="H390" s="33"/>
    </row>
    <row r="391" spans="8:8" x14ac:dyDescent="0.35">
      <c r="H391" s="33"/>
    </row>
    <row r="392" spans="8:8" x14ac:dyDescent="0.35">
      <c r="H392" s="33"/>
    </row>
    <row r="393" spans="8:8" x14ac:dyDescent="0.35">
      <c r="H393" s="33"/>
    </row>
    <row r="394" spans="8:8" x14ac:dyDescent="0.35">
      <c r="H394" s="33"/>
    </row>
    <row r="395" spans="8:8" x14ac:dyDescent="0.35">
      <c r="H395" s="33"/>
    </row>
    <row r="396" spans="8:8" x14ac:dyDescent="0.35">
      <c r="H396" s="33"/>
    </row>
    <row r="397" spans="8:8" x14ac:dyDescent="0.35">
      <c r="H397" s="33"/>
    </row>
    <row r="398" spans="8:8" x14ac:dyDescent="0.35">
      <c r="H398" s="33"/>
    </row>
    <row r="399" spans="8:8" x14ac:dyDescent="0.35">
      <c r="H399" s="33"/>
    </row>
    <row r="400" spans="8:8" x14ac:dyDescent="0.35">
      <c r="H400" s="33"/>
    </row>
    <row r="401" spans="8:8" x14ac:dyDescent="0.35">
      <c r="H401" s="33"/>
    </row>
    <row r="402" spans="8:8" x14ac:dyDescent="0.35">
      <c r="H402" s="33"/>
    </row>
    <row r="403" spans="8:8" x14ac:dyDescent="0.35">
      <c r="H403" s="33"/>
    </row>
    <row r="404" spans="8:8" x14ac:dyDescent="0.35">
      <c r="H404" s="33"/>
    </row>
    <row r="405" spans="8:8" x14ac:dyDescent="0.35">
      <c r="H405" s="33"/>
    </row>
    <row r="406" spans="8:8" x14ac:dyDescent="0.35">
      <c r="H406" s="33"/>
    </row>
    <row r="407" spans="8:8" x14ac:dyDescent="0.35">
      <c r="H407" s="33"/>
    </row>
    <row r="408" spans="8:8" x14ac:dyDescent="0.35">
      <c r="H408" s="33"/>
    </row>
    <row r="409" spans="8:8" x14ac:dyDescent="0.35">
      <c r="H409" s="33"/>
    </row>
    <row r="410" spans="8:8" x14ac:dyDescent="0.35">
      <c r="H410" s="33"/>
    </row>
    <row r="411" spans="8:8" x14ac:dyDescent="0.35">
      <c r="H411" s="33"/>
    </row>
    <row r="412" spans="8:8" x14ac:dyDescent="0.35">
      <c r="H412" s="33"/>
    </row>
    <row r="413" spans="8:8" x14ac:dyDescent="0.35">
      <c r="H413" s="33"/>
    </row>
    <row r="414" spans="8:8" x14ac:dyDescent="0.35">
      <c r="H414" s="33"/>
    </row>
    <row r="415" spans="8:8" x14ac:dyDescent="0.35">
      <c r="H415" s="33"/>
    </row>
    <row r="416" spans="8:8" x14ac:dyDescent="0.35">
      <c r="H416" s="33"/>
    </row>
    <row r="417" spans="8:8" x14ac:dyDescent="0.35">
      <c r="H417" s="33"/>
    </row>
    <row r="418" spans="8:8" x14ac:dyDescent="0.35">
      <c r="H418" s="33"/>
    </row>
    <row r="419" spans="8:8" x14ac:dyDescent="0.35">
      <c r="H419" s="33"/>
    </row>
    <row r="420" spans="8:8" x14ac:dyDescent="0.35">
      <c r="H420" s="33"/>
    </row>
    <row r="421" spans="8:8" x14ac:dyDescent="0.35">
      <c r="H421" s="33"/>
    </row>
    <row r="422" spans="8:8" x14ac:dyDescent="0.35">
      <c r="H422" s="33"/>
    </row>
    <row r="423" spans="8:8" x14ac:dyDescent="0.35">
      <c r="H423" s="33"/>
    </row>
    <row r="424" spans="8:8" x14ac:dyDescent="0.35">
      <c r="H424" s="33"/>
    </row>
    <row r="425" spans="8:8" x14ac:dyDescent="0.35">
      <c r="H425" s="33"/>
    </row>
    <row r="426" spans="8:8" x14ac:dyDescent="0.35">
      <c r="H426" s="33"/>
    </row>
    <row r="427" spans="8:8" x14ac:dyDescent="0.35">
      <c r="H427" s="33"/>
    </row>
    <row r="428" spans="8:8" x14ac:dyDescent="0.35">
      <c r="H428" s="33"/>
    </row>
    <row r="429" spans="8:8" x14ac:dyDescent="0.35">
      <c r="H429" s="33"/>
    </row>
    <row r="430" spans="8:8" x14ac:dyDescent="0.35">
      <c r="H430" s="33"/>
    </row>
    <row r="431" spans="8:8" x14ac:dyDescent="0.35">
      <c r="H431" s="33"/>
    </row>
    <row r="432" spans="8:8" x14ac:dyDescent="0.35">
      <c r="H432" s="33"/>
    </row>
    <row r="433" spans="8:8" x14ac:dyDescent="0.35">
      <c r="H433" s="33"/>
    </row>
    <row r="434" spans="8:8" x14ac:dyDescent="0.35">
      <c r="H434" s="33"/>
    </row>
    <row r="435" spans="8:8" x14ac:dyDescent="0.35">
      <c r="H435" s="33"/>
    </row>
    <row r="436" spans="8:8" x14ac:dyDescent="0.35">
      <c r="H436" s="33"/>
    </row>
    <row r="437" spans="8:8" x14ac:dyDescent="0.35">
      <c r="H437" s="33"/>
    </row>
    <row r="438" spans="8:8" x14ac:dyDescent="0.35">
      <c r="H438" s="33"/>
    </row>
    <row r="439" spans="8:8" x14ac:dyDescent="0.35">
      <c r="H439" s="33"/>
    </row>
    <row r="440" spans="8:8" x14ac:dyDescent="0.35">
      <c r="H440" s="33"/>
    </row>
    <row r="441" spans="8:8" x14ac:dyDescent="0.35">
      <c r="H441" s="33"/>
    </row>
    <row r="442" spans="8:8" x14ac:dyDescent="0.35">
      <c r="H442" s="33"/>
    </row>
    <row r="443" spans="8:8" x14ac:dyDescent="0.35">
      <c r="H443" s="33"/>
    </row>
    <row r="444" spans="8:8" x14ac:dyDescent="0.35">
      <c r="H444" s="33"/>
    </row>
    <row r="445" spans="8:8" x14ac:dyDescent="0.35">
      <c r="H445" s="33"/>
    </row>
    <row r="446" spans="8:8" x14ac:dyDescent="0.35">
      <c r="H446" s="33"/>
    </row>
    <row r="447" spans="8:8" x14ac:dyDescent="0.35">
      <c r="H447" s="33"/>
    </row>
    <row r="448" spans="8:8" x14ac:dyDescent="0.35">
      <c r="H448" s="33"/>
    </row>
    <row r="449" spans="8:8" x14ac:dyDescent="0.35">
      <c r="H449" s="33"/>
    </row>
    <row r="450" spans="8:8" x14ac:dyDescent="0.35">
      <c r="H450" s="33"/>
    </row>
    <row r="451" spans="8:8" x14ac:dyDescent="0.35">
      <c r="H451" s="33"/>
    </row>
    <row r="452" spans="8:8" x14ac:dyDescent="0.35">
      <c r="H452" s="33"/>
    </row>
    <row r="453" spans="8:8" x14ac:dyDescent="0.35">
      <c r="H453" s="33"/>
    </row>
    <row r="454" spans="8:8" x14ac:dyDescent="0.35">
      <c r="H454" s="33"/>
    </row>
  </sheetData>
  <mergeCells count="1">
    <mergeCell ref="A28:B28"/>
  </mergeCells>
  <pageMargins left="0.70866141732283472" right="0.70866141732283472" top="0.78740157480314965" bottom="0.78740157480314965" header="0.31496062992125984" footer="0.31496062992125984"/>
  <pageSetup paperSize="9" scale="29" orientation="landscape" horizontalDpi="300" verticalDpi="3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0"/>
  <sheetViews>
    <sheetView workbookViewId="0">
      <pane ySplit="5" topLeftCell="A6" activePane="bottomLeft" state="frozen"/>
      <selection pane="bottomLeft" activeCell="A14" sqref="A14:B14"/>
    </sheetView>
  </sheetViews>
  <sheetFormatPr defaultColWidth="9.1796875" defaultRowHeight="14.5" x14ac:dyDescent="0.35"/>
  <cols>
    <col min="1" max="1" width="14" customWidth="1"/>
    <col min="2" max="2" width="46.453125" customWidth="1"/>
    <col min="3" max="3" width="17.81640625" bestFit="1" customWidth="1"/>
    <col min="4" max="5" width="17.81640625" style="153" customWidth="1"/>
    <col min="6" max="6" width="113.1796875" customWidth="1"/>
  </cols>
  <sheetData>
    <row r="1" spans="1:6" x14ac:dyDescent="0.35">
      <c r="A1" s="21"/>
      <c r="C1" s="22"/>
      <c r="D1" s="22"/>
      <c r="E1" s="22"/>
    </row>
    <row r="2" spans="1:6" ht="31" x14ac:dyDescent="0.7">
      <c r="A2" s="2" t="s">
        <v>221</v>
      </c>
    </row>
    <row r="3" spans="1:6" ht="17.25" customHeight="1" x14ac:dyDescent="0.35">
      <c r="A3" s="23"/>
    </row>
    <row r="4" spans="1:6" ht="17.25" customHeight="1" thickBot="1" x14ac:dyDescent="0.4">
      <c r="A4" s="23"/>
    </row>
    <row r="5" spans="1:6" ht="45" customHeight="1" thickBot="1" x14ac:dyDescent="0.5">
      <c r="A5" s="156" t="s">
        <v>88</v>
      </c>
      <c r="B5" s="158" t="s">
        <v>89</v>
      </c>
      <c r="C5" s="166" t="s">
        <v>235</v>
      </c>
      <c r="D5" s="166" t="s">
        <v>236</v>
      </c>
      <c r="E5" s="166" t="s">
        <v>237</v>
      </c>
      <c r="F5" s="159" t="s">
        <v>4</v>
      </c>
    </row>
    <row r="6" spans="1:6" s="30" customFormat="1" ht="29" x14ac:dyDescent="0.35">
      <c r="A6" s="103" t="s">
        <v>91</v>
      </c>
      <c r="B6" s="161" t="s">
        <v>222</v>
      </c>
      <c r="C6" s="138">
        <f>17+38+61+121</f>
        <v>237</v>
      </c>
      <c r="D6" s="138">
        <v>237</v>
      </c>
      <c r="E6" s="138">
        <v>0</v>
      </c>
      <c r="F6" s="162" t="s">
        <v>228</v>
      </c>
    </row>
    <row r="7" spans="1:6" s="30" customFormat="1" x14ac:dyDescent="0.35">
      <c r="A7" s="106" t="s">
        <v>92</v>
      </c>
      <c r="B7" s="28" t="s">
        <v>223</v>
      </c>
      <c r="C7" s="152">
        <v>811</v>
      </c>
      <c r="D7" s="152">
        <v>811</v>
      </c>
      <c r="E7" s="152">
        <v>0</v>
      </c>
      <c r="F7" s="157" t="s">
        <v>224</v>
      </c>
    </row>
    <row r="8" spans="1:6" s="30" customFormat="1" x14ac:dyDescent="0.35">
      <c r="A8" s="106" t="s">
        <v>93</v>
      </c>
      <c r="B8" s="28" t="s">
        <v>223</v>
      </c>
      <c r="C8" s="152">
        <v>1360</v>
      </c>
      <c r="D8" s="152">
        <v>1360</v>
      </c>
      <c r="E8" s="152">
        <v>0</v>
      </c>
      <c r="F8" s="157" t="s">
        <v>225</v>
      </c>
    </row>
    <row r="9" spans="1:6" s="188" customFormat="1" x14ac:dyDescent="0.35">
      <c r="A9" s="116" t="s">
        <v>94</v>
      </c>
      <c r="B9" s="117" t="s">
        <v>226</v>
      </c>
      <c r="C9" s="186">
        <v>270</v>
      </c>
      <c r="D9" s="186">
        <v>270</v>
      </c>
      <c r="E9" s="186">
        <v>0</v>
      </c>
      <c r="F9" s="187" t="s">
        <v>227</v>
      </c>
    </row>
    <row r="10" spans="1:6" s="48" customFormat="1" x14ac:dyDescent="0.35">
      <c r="A10" s="118" t="s">
        <v>95</v>
      </c>
      <c r="B10" s="160" t="s">
        <v>231</v>
      </c>
      <c r="C10" s="155">
        <v>9000</v>
      </c>
      <c r="D10" s="155">
        <v>5</v>
      </c>
      <c r="E10" s="155">
        <v>8995</v>
      </c>
      <c r="F10" s="157" t="s">
        <v>239</v>
      </c>
    </row>
    <row r="11" spans="1:6" s="48" customFormat="1" ht="43.5" x14ac:dyDescent="0.35">
      <c r="A11" s="118" t="s">
        <v>96</v>
      </c>
      <c r="B11" s="160" t="s">
        <v>232</v>
      </c>
      <c r="C11" s="155">
        <v>303</v>
      </c>
      <c r="D11" s="155">
        <v>303</v>
      </c>
      <c r="E11" s="155">
        <v>0</v>
      </c>
      <c r="F11" s="157" t="s">
        <v>240</v>
      </c>
    </row>
    <row r="12" spans="1:6" s="48" customFormat="1" x14ac:dyDescent="0.35">
      <c r="A12" s="118" t="s">
        <v>97</v>
      </c>
      <c r="B12" s="160" t="s">
        <v>234</v>
      </c>
      <c r="C12" s="155">
        <v>60</v>
      </c>
      <c r="D12" s="155">
        <v>60</v>
      </c>
      <c r="E12" s="155">
        <v>0</v>
      </c>
      <c r="F12" s="157" t="s">
        <v>242</v>
      </c>
    </row>
    <row r="13" spans="1:6" s="48" customFormat="1" ht="15" thickBot="1" x14ac:dyDescent="0.4">
      <c r="A13" s="182" t="s">
        <v>98</v>
      </c>
      <c r="B13" s="183" t="s">
        <v>258</v>
      </c>
      <c r="C13" s="184">
        <v>1500</v>
      </c>
      <c r="D13" s="184">
        <v>1500</v>
      </c>
      <c r="E13" s="184">
        <v>0</v>
      </c>
      <c r="F13" s="185" t="s">
        <v>259</v>
      </c>
    </row>
    <row r="14" spans="1:6" s="153" customFormat="1" ht="21.5" thickBot="1" x14ac:dyDescent="0.4">
      <c r="A14" s="197" t="s">
        <v>100</v>
      </c>
      <c r="B14" s="198"/>
      <c r="C14" s="147">
        <f>SUM(C6:C13)</f>
        <v>13541</v>
      </c>
      <c r="D14" s="147">
        <f t="shared" ref="D14:E14" si="0">SUM(D6:D13)</f>
        <v>4546</v>
      </c>
      <c r="E14" s="147">
        <f t="shared" si="0"/>
        <v>8995</v>
      </c>
      <c r="F14" s="168"/>
    </row>
    <row r="15" spans="1:6" x14ac:dyDescent="0.35">
      <c r="A15" s="31"/>
      <c r="B15" s="9"/>
      <c r="C15" s="32"/>
      <c r="D15" s="32"/>
      <c r="E15" s="32"/>
      <c r="F15" s="9"/>
    </row>
    <row r="16" spans="1:6" x14ac:dyDescent="0.35">
      <c r="A16" s="31"/>
      <c r="B16" s="9"/>
      <c r="C16" s="32"/>
      <c r="D16" s="32"/>
      <c r="E16" s="32"/>
      <c r="F16" s="9"/>
    </row>
    <row r="17" spans="1:6" x14ac:dyDescent="0.35">
      <c r="A17" s="31"/>
      <c r="B17" s="9"/>
      <c r="C17" s="32"/>
      <c r="D17" s="32"/>
      <c r="E17" s="32"/>
      <c r="F17" s="9"/>
    </row>
    <row r="18" spans="1:6" hidden="1" x14ac:dyDescent="0.35">
      <c r="F18" s="34"/>
    </row>
    <row r="19" spans="1:6" ht="15" hidden="1" thickBot="1" x14ac:dyDescent="0.4">
      <c r="A19" s="35"/>
      <c r="B19" s="36" t="s">
        <v>101</v>
      </c>
      <c r="C19" s="36"/>
      <c r="D19" s="154"/>
      <c r="E19" s="154"/>
      <c r="F19" s="34"/>
    </row>
    <row r="20" spans="1:6" s="9" customFormat="1" ht="46.5" hidden="1" customHeight="1" x14ac:dyDescent="0.35">
      <c r="A20" s="37" t="s">
        <v>102</v>
      </c>
      <c r="B20" s="38" t="s">
        <v>103</v>
      </c>
      <c r="C20" s="39"/>
      <c r="D20" s="39"/>
      <c r="E20" s="39"/>
      <c r="F20" s="34"/>
    </row>
    <row r="21" spans="1:6" s="22" customFormat="1" hidden="1" x14ac:dyDescent="0.35">
      <c r="A21" s="40"/>
      <c r="B21" s="40"/>
      <c r="C21" s="41"/>
      <c r="D21" s="41"/>
      <c r="E21" s="41"/>
    </row>
    <row r="22" spans="1:6" hidden="1" x14ac:dyDescent="0.35">
      <c r="A22" s="42" t="s">
        <v>104</v>
      </c>
      <c r="B22" s="38" t="s">
        <v>105</v>
      </c>
      <c r="C22" s="43"/>
      <c r="D22" s="43"/>
      <c r="E22" s="43"/>
      <c r="F22" s="30"/>
    </row>
    <row r="23" spans="1:6" s="22" customFormat="1" hidden="1" x14ac:dyDescent="0.35">
      <c r="A23" s="40"/>
      <c r="B23" s="40"/>
      <c r="C23" s="41"/>
      <c r="D23" s="41"/>
      <c r="E23" s="41"/>
    </row>
    <row r="24" spans="1:6" hidden="1" x14ac:dyDescent="0.35">
      <c r="A24" s="42" t="s">
        <v>106</v>
      </c>
      <c r="B24" s="38" t="s">
        <v>107</v>
      </c>
      <c r="C24" s="44"/>
      <c r="D24" s="44"/>
      <c r="E24" s="44"/>
      <c r="F24" s="30"/>
    </row>
    <row r="25" spans="1:6" s="22" customFormat="1" hidden="1" x14ac:dyDescent="0.35">
      <c r="A25" s="40"/>
      <c r="B25" s="40"/>
      <c r="C25" s="41"/>
      <c r="D25" s="41"/>
      <c r="E25" s="41"/>
    </row>
    <row r="26" spans="1:6" hidden="1" x14ac:dyDescent="0.35">
      <c r="A26" t="s">
        <v>108</v>
      </c>
      <c r="B26" s="38" t="s">
        <v>109</v>
      </c>
      <c r="C26" s="45"/>
      <c r="D26" s="45"/>
      <c r="E26" s="45"/>
    </row>
    <row r="27" spans="1:6" s="22" customFormat="1" hidden="1" x14ac:dyDescent="0.35">
      <c r="A27" s="40"/>
      <c r="B27" s="40"/>
      <c r="C27" s="41"/>
      <c r="D27" s="41"/>
      <c r="E27" s="41"/>
    </row>
    <row r="28" spans="1:6" hidden="1" x14ac:dyDescent="0.35">
      <c r="A28" s="46" t="s">
        <v>110</v>
      </c>
      <c r="B28" s="38" t="s">
        <v>111</v>
      </c>
      <c r="C28" s="47"/>
      <c r="D28" s="47"/>
      <c r="E28" s="47"/>
      <c r="F28" s="48"/>
    </row>
    <row r="29" spans="1:6" s="22" customFormat="1" hidden="1" x14ac:dyDescent="0.35">
      <c r="A29" s="40"/>
      <c r="B29" s="40"/>
      <c r="C29" s="41"/>
      <c r="D29" s="41"/>
      <c r="E29" s="41"/>
      <c r="F29" s="49"/>
    </row>
    <row r="30" spans="1:6" s="22" customFormat="1" hidden="1" x14ac:dyDescent="0.35">
      <c r="A30" s="50" t="s">
        <v>112</v>
      </c>
      <c r="B30" s="38" t="s">
        <v>113</v>
      </c>
      <c r="C30" s="51"/>
      <c r="D30" s="51"/>
      <c r="E30" s="51"/>
      <c r="F30" s="52"/>
    </row>
    <row r="31" spans="1:6" s="53" customFormat="1" hidden="1" x14ac:dyDescent="0.35">
      <c r="A31" s="40"/>
      <c r="B31" s="40"/>
      <c r="C31" s="41"/>
      <c r="D31" s="41"/>
      <c r="E31" s="41"/>
      <c r="F31" s="49"/>
    </row>
    <row r="32" spans="1:6" hidden="1" x14ac:dyDescent="0.35">
      <c r="A32" s="50" t="s">
        <v>114</v>
      </c>
      <c r="B32" s="38" t="s">
        <v>115</v>
      </c>
      <c r="C32" s="20"/>
      <c r="D32" s="20"/>
      <c r="E32" s="20"/>
      <c r="F32" s="9"/>
    </row>
    <row r="33" spans="1:6" hidden="1" x14ac:dyDescent="0.35">
      <c r="A33" s="40"/>
      <c r="B33" s="40"/>
      <c r="C33" s="41"/>
      <c r="D33" s="41"/>
      <c r="E33" s="41"/>
      <c r="F33" s="9"/>
    </row>
    <row r="34" spans="1:6" hidden="1" x14ac:dyDescent="0.35">
      <c r="A34" s="54" t="s">
        <v>116</v>
      </c>
      <c r="B34" s="42" t="s">
        <v>117</v>
      </c>
      <c r="F34" s="9"/>
    </row>
    <row r="35" spans="1:6" hidden="1" x14ac:dyDescent="0.35">
      <c r="A35" s="40"/>
      <c r="B35" s="40"/>
      <c r="C35" s="41"/>
      <c r="D35" s="41"/>
      <c r="E35" s="41"/>
    </row>
    <row r="36" spans="1:6" hidden="1" x14ac:dyDescent="0.35">
      <c r="A36" t="s">
        <v>118</v>
      </c>
      <c r="B36" t="s">
        <v>119</v>
      </c>
    </row>
    <row r="37" spans="1:6" hidden="1" x14ac:dyDescent="0.35"/>
    <row r="38" spans="1:6" hidden="1" x14ac:dyDescent="0.35"/>
    <row r="39" spans="1:6" hidden="1" x14ac:dyDescent="0.35"/>
    <row r="40" spans="1:6" hidden="1" x14ac:dyDescent="0.35"/>
    <row r="41" spans="1:6" hidden="1" x14ac:dyDescent="0.35"/>
    <row r="42" spans="1:6" hidden="1" x14ac:dyDescent="0.35"/>
    <row r="43" spans="1:6" hidden="1" x14ac:dyDescent="0.35"/>
    <row r="44" spans="1:6" hidden="1" x14ac:dyDescent="0.35"/>
    <row r="45" spans="1:6" hidden="1" x14ac:dyDescent="0.35"/>
    <row r="46" spans="1:6" hidden="1" x14ac:dyDescent="0.35"/>
    <row r="47" spans="1:6" hidden="1" x14ac:dyDescent="0.35"/>
    <row r="48" spans="1:6" hidden="1" x14ac:dyDescent="0.35"/>
    <row r="49" hidden="1" x14ac:dyDescent="0.35"/>
    <row r="50" hidden="1" x14ac:dyDescent="0.35"/>
    <row r="51" hidden="1" x14ac:dyDescent="0.35"/>
    <row r="52" hidden="1" x14ac:dyDescent="0.35"/>
    <row r="53" hidden="1" x14ac:dyDescent="0.35"/>
    <row r="54" hidden="1" x14ac:dyDescent="0.35"/>
    <row r="55" hidden="1" x14ac:dyDescent="0.35"/>
    <row r="56" hidden="1" x14ac:dyDescent="0.35"/>
    <row r="57" hidden="1" x14ac:dyDescent="0.35"/>
    <row r="58" hidden="1" x14ac:dyDescent="0.35"/>
    <row r="59" hidden="1" x14ac:dyDescent="0.35"/>
    <row r="60" hidden="1" x14ac:dyDescent="0.35"/>
    <row r="61" hidden="1" x14ac:dyDescent="0.35"/>
    <row r="62" hidden="1" x14ac:dyDescent="0.35"/>
    <row r="63" hidden="1" x14ac:dyDescent="0.35"/>
    <row r="64" hidden="1" x14ac:dyDescent="0.35"/>
    <row r="65" hidden="1" x14ac:dyDescent="0.35"/>
    <row r="66" hidden="1" x14ac:dyDescent="0.35"/>
    <row r="67" hidden="1" x14ac:dyDescent="0.35"/>
    <row r="68" hidden="1" x14ac:dyDescent="0.35"/>
    <row r="69" hidden="1" x14ac:dyDescent="0.35"/>
    <row r="70" hidden="1" x14ac:dyDescent="0.35"/>
    <row r="71" hidden="1" x14ac:dyDescent="0.35"/>
    <row r="72" hidden="1" x14ac:dyDescent="0.35"/>
    <row r="73" hidden="1" x14ac:dyDescent="0.35"/>
    <row r="74" hidden="1" x14ac:dyDescent="0.35"/>
    <row r="75" hidden="1" x14ac:dyDescent="0.35"/>
    <row r="76" hidden="1" x14ac:dyDescent="0.35"/>
    <row r="77" hidden="1" x14ac:dyDescent="0.35"/>
    <row r="78" hidden="1" x14ac:dyDescent="0.35"/>
    <row r="79" hidden="1" x14ac:dyDescent="0.35"/>
    <row r="80" hidden="1" x14ac:dyDescent="0.35"/>
    <row r="81" hidden="1" x14ac:dyDescent="0.35"/>
    <row r="82" hidden="1" x14ac:dyDescent="0.35"/>
    <row r="83" hidden="1" x14ac:dyDescent="0.35"/>
    <row r="84" hidden="1" x14ac:dyDescent="0.35"/>
    <row r="85" hidden="1" x14ac:dyDescent="0.35"/>
    <row r="86" hidden="1" x14ac:dyDescent="0.35"/>
    <row r="87" hidden="1" x14ac:dyDescent="0.35"/>
    <row r="88" hidden="1" x14ac:dyDescent="0.35"/>
    <row r="89" hidden="1" x14ac:dyDescent="0.35"/>
    <row r="90" hidden="1" x14ac:dyDescent="0.35"/>
    <row r="91" hidden="1" x14ac:dyDescent="0.35"/>
    <row r="92" hidden="1" x14ac:dyDescent="0.35"/>
    <row r="93" hidden="1" x14ac:dyDescent="0.35"/>
    <row r="94" hidden="1" x14ac:dyDescent="0.35"/>
    <row r="95" hidden="1" x14ac:dyDescent="0.35"/>
    <row r="96" hidden="1" x14ac:dyDescent="0.35"/>
    <row r="97" hidden="1" x14ac:dyDescent="0.35"/>
    <row r="98" hidden="1" x14ac:dyDescent="0.35"/>
    <row r="99" hidden="1" x14ac:dyDescent="0.35"/>
    <row r="100" hidden="1" x14ac:dyDescent="0.35"/>
    <row r="101" hidden="1" x14ac:dyDescent="0.35"/>
    <row r="102" hidden="1" x14ac:dyDescent="0.35"/>
    <row r="103" hidden="1" x14ac:dyDescent="0.35"/>
    <row r="104" hidden="1" x14ac:dyDescent="0.35"/>
    <row r="105" hidden="1" x14ac:dyDescent="0.35"/>
    <row r="106" hidden="1" x14ac:dyDescent="0.35"/>
    <row r="107" hidden="1" x14ac:dyDescent="0.35"/>
    <row r="108" hidden="1" x14ac:dyDescent="0.35"/>
    <row r="109" hidden="1" x14ac:dyDescent="0.35"/>
    <row r="110" hidden="1" x14ac:dyDescent="0.35"/>
    <row r="111" hidden="1" x14ac:dyDescent="0.35"/>
    <row r="112" hidden="1" x14ac:dyDescent="0.35"/>
    <row r="113" hidden="1" x14ac:dyDescent="0.35"/>
    <row r="114" hidden="1" x14ac:dyDescent="0.35"/>
    <row r="115" hidden="1" x14ac:dyDescent="0.35"/>
    <row r="116" hidden="1" x14ac:dyDescent="0.35"/>
    <row r="117" hidden="1" x14ac:dyDescent="0.35"/>
    <row r="118" hidden="1" x14ac:dyDescent="0.35"/>
    <row r="119" hidden="1" x14ac:dyDescent="0.35"/>
    <row r="120" hidden="1" x14ac:dyDescent="0.35"/>
    <row r="121" hidden="1" x14ac:dyDescent="0.35"/>
    <row r="122" hidden="1" x14ac:dyDescent="0.35"/>
    <row r="123" hidden="1" x14ac:dyDescent="0.35"/>
    <row r="124" hidden="1" x14ac:dyDescent="0.35"/>
    <row r="125" hidden="1" x14ac:dyDescent="0.35"/>
    <row r="126" hidden="1" x14ac:dyDescent="0.35"/>
    <row r="127" hidden="1" x14ac:dyDescent="0.35"/>
    <row r="128" hidden="1" x14ac:dyDescent="0.35"/>
    <row r="129" hidden="1" x14ac:dyDescent="0.35"/>
    <row r="130" hidden="1" x14ac:dyDescent="0.35"/>
    <row r="131" hidden="1" x14ac:dyDescent="0.35"/>
    <row r="132" hidden="1" x14ac:dyDescent="0.35"/>
    <row r="133" hidden="1" x14ac:dyDescent="0.35"/>
    <row r="134" hidden="1" x14ac:dyDescent="0.35"/>
    <row r="135" hidden="1" x14ac:dyDescent="0.35"/>
    <row r="136" hidden="1" x14ac:dyDescent="0.35"/>
    <row r="137" hidden="1" x14ac:dyDescent="0.35"/>
    <row r="138" hidden="1" x14ac:dyDescent="0.35"/>
    <row r="139" hidden="1" x14ac:dyDescent="0.35"/>
    <row r="140" hidden="1" x14ac:dyDescent="0.35"/>
    <row r="141" hidden="1" x14ac:dyDescent="0.35"/>
    <row r="142" hidden="1" x14ac:dyDescent="0.35"/>
    <row r="143" hidden="1" x14ac:dyDescent="0.35"/>
    <row r="144" hidden="1" x14ac:dyDescent="0.35"/>
    <row r="145" hidden="1" x14ac:dyDescent="0.35"/>
    <row r="146" hidden="1" x14ac:dyDescent="0.35"/>
    <row r="147" hidden="1" x14ac:dyDescent="0.35"/>
    <row r="148" hidden="1" x14ac:dyDescent="0.35"/>
    <row r="149" hidden="1" x14ac:dyDescent="0.35"/>
    <row r="150" hidden="1" x14ac:dyDescent="0.35"/>
    <row r="151" hidden="1" x14ac:dyDescent="0.35"/>
    <row r="152" hidden="1" x14ac:dyDescent="0.35"/>
    <row r="153" hidden="1" x14ac:dyDescent="0.35"/>
    <row r="154" hidden="1" x14ac:dyDescent="0.35"/>
    <row r="155" hidden="1" x14ac:dyDescent="0.35"/>
    <row r="156" hidden="1" x14ac:dyDescent="0.35"/>
    <row r="157" hidden="1" x14ac:dyDescent="0.35"/>
    <row r="158" hidden="1" x14ac:dyDescent="0.35"/>
    <row r="159" hidden="1" x14ac:dyDescent="0.35"/>
    <row r="160" hidden="1" x14ac:dyDescent="0.35"/>
  </sheetData>
  <mergeCells count="1">
    <mergeCell ref="A14:B14"/>
  </mergeCells>
  <pageMargins left="0.70866141732283472" right="0.70866141732283472" top="0.74803149606299213" bottom="0.74803149606299213" header="0.31496062992125984" footer="0.31496062992125984"/>
  <pageSetup paperSize="9" scale="57"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8"/>
  <sheetViews>
    <sheetView topLeftCell="D1" workbookViewId="0">
      <selection activeCell="G23" sqref="G23"/>
    </sheetView>
  </sheetViews>
  <sheetFormatPr defaultColWidth="8.81640625" defaultRowHeight="14.5" x14ac:dyDescent="0.35"/>
  <cols>
    <col min="1" max="1" width="2.54296875" customWidth="1"/>
    <col min="2" max="2" width="8.7265625" bestFit="1" customWidth="1"/>
    <col min="3" max="3" width="68.54296875" customWidth="1"/>
    <col min="4" max="4" width="39.7265625" customWidth="1"/>
    <col min="5" max="5" width="21.26953125" style="59" customWidth="1"/>
    <col min="6" max="6" width="61.1796875" customWidth="1"/>
    <col min="7" max="7" width="23.453125" customWidth="1"/>
  </cols>
  <sheetData>
    <row r="1" spans="2:7" ht="18.5" x14ac:dyDescent="0.45">
      <c r="B1" s="1"/>
    </row>
    <row r="2" spans="2:7" ht="31.5" thickBot="1" x14ac:dyDescent="0.75">
      <c r="B2" s="2" t="s">
        <v>167</v>
      </c>
      <c r="E2" s="60"/>
    </row>
    <row r="3" spans="2:7" ht="15" customHeight="1" x14ac:dyDescent="0.35">
      <c r="B3" s="199" t="s">
        <v>0</v>
      </c>
      <c r="C3" s="201" t="s">
        <v>1</v>
      </c>
      <c r="D3" s="195" t="s">
        <v>2</v>
      </c>
      <c r="E3" s="193" t="s">
        <v>3</v>
      </c>
      <c r="F3" s="195" t="s">
        <v>4</v>
      </c>
      <c r="G3" s="189" t="s">
        <v>132</v>
      </c>
    </row>
    <row r="4" spans="2:7" ht="15.75" customHeight="1" thickBot="1" x14ac:dyDescent="0.4">
      <c r="B4" s="200"/>
      <c r="C4" s="202"/>
      <c r="D4" s="196"/>
      <c r="E4" s="194"/>
      <c r="F4" s="196" t="s">
        <v>5</v>
      </c>
      <c r="G4" s="190"/>
    </row>
    <row r="5" spans="2:7" ht="14.5" customHeight="1" x14ac:dyDescent="0.35">
      <c r="B5" s="81">
        <v>3110</v>
      </c>
      <c r="C5" s="82" t="s">
        <v>6</v>
      </c>
      <c r="D5" s="83" t="s">
        <v>7</v>
      </c>
      <c r="E5" s="84"/>
      <c r="F5" s="85"/>
      <c r="G5" s="86"/>
    </row>
    <row r="6" spans="2:7" x14ac:dyDescent="0.35">
      <c r="B6" s="69">
        <v>3111</v>
      </c>
      <c r="C6" s="63" t="s">
        <v>8</v>
      </c>
      <c r="D6" s="5" t="s">
        <v>129</v>
      </c>
      <c r="E6" s="71"/>
      <c r="F6" s="6"/>
      <c r="G6" s="87"/>
    </row>
    <row r="7" spans="2:7" ht="29" x14ac:dyDescent="0.35">
      <c r="B7" s="69">
        <v>3112</v>
      </c>
      <c r="C7" s="64" t="s">
        <v>9</v>
      </c>
      <c r="D7" s="5" t="s">
        <v>10</v>
      </c>
      <c r="E7" s="71">
        <v>90</v>
      </c>
      <c r="F7" s="6"/>
      <c r="G7" s="88" t="s">
        <v>133</v>
      </c>
    </row>
    <row r="8" spans="2:7" x14ac:dyDescent="0.35">
      <c r="B8" s="69">
        <v>3113</v>
      </c>
      <c r="C8" s="63" t="s">
        <v>11</v>
      </c>
      <c r="D8" s="5" t="s">
        <v>12</v>
      </c>
      <c r="E8" s="71">
        <v>70</v>
      </c>
      <c r="F8" s="6" t="s">
        <v>135</v>
      </c>
      <c r="G8" s="87" t="s">
        <v>134</v>
      </c>
    </row>
    <row r="9" spans="2:7" x14ac:dyDescent="0.35">
      <c r="B9" s="69">
        <v>3120</v>
      </c>
      <c r="C9" s="65" t="s">
        <v>13</v>
      </c>
      <c r="D9" s="3" t="s">
        <v>14</v>
      </c>
      <c r="E9" s="72"/>
      <c r="F9" s="4"/>
      <c r="G9" s="89"/>
    </row>
    <row r="10" spans="2:7" s="9" customFormat="1" ht="29" x14ac:dyDescent="0.35">
      <c r="B10" s="69">
        <v>3122</v>
      </c>
      <c r="C10" s="66" t="s">
        <v>15</v>
      </c>
      <c r="D10" s="7" t="s">
        <v>16</v>
      </c>
      <c r="E10" s="73">
        <v>1522</v>
      </c>
      <c r="F10" s="8" t="s">
        <v>128</v>
      </c>
      <c r="G10" s="90" t="s">
        <v>138</v>
      </c>
    </row>
    <row r="11" spans="2:7" ht="91.5" customHeight="1" x14ac:dyDescent="0.35">
      <c r="B11" s="70">
        <v>3123</v>
      </c>
      <c r="C11" s="66" t="s">
        <v>17</v>
      </c>
      <c r="D11" s="7" t="s">
        <v>18</v>
      </c>
      <c r="E11" s="74">
        <v>5806</v>
      </c>
      <c r="F11" s="8" t="s">
        <v>136</v>
      </c>
      <c r="G11" s="91" t="s">
        <v>137</v>
      </c>
    </row>
    <row r="12" spans="2:7" x14ac:dyDescent="0.35">
      <c r="B12" s="69">
        <v>3125</v>
      </c>
      <c r="C12" s="63" t="s">
        <v>19</v>
      </c>
      <c r="D12" s="5" t="s">
        <v>20</v>
      </c>
      <c r="E12" s="71">
        <v>321</v>
      </c>
      <c r="F12" s="6" t="s">
        <v>127</v>
      </c>
      <c r="G12" s="87" t="s">
        <v>138</v>
      </c>
    </row>
    <row r="13" spans="2:7" x14ac:dyDescent="0.35">
      <c r="B13" s="69">
        <v>3127</v>
      </c>
      <c r="C13" s="66" t="s">
        <v>21</v>
      </c>
      <c r="D13" s="10" t="s">
        <v>22</v>
      </c>
      <c r="E13" s="74"/>
      <c r="F13" s="8"/>
      <c r="G13" s="87"/>
    </row>
    <row r="14" spans="2:7" x14ac:dyDescent="0.35">
      <c r="B14" s="69">
        <v>3130</v>
      </c>
      <c r="C14" s="65" t="s">
        <v>23</v>
      </c>
      <c r="D14" s="3" t="s">
        <v>24</v>
      </c>
      <c r="E14" s="72"/>
      <c r="F14" s="4"/>
      <c r="G14" s="89"/>
    </row>
    <row r="15" spans="2:7" x14ac:dyDescent="0.35">
      <c r="B15" s="69">
        <v>3131</v>
      </c>
      <c r="C15" s="66" t="s">
        <v>25</v>
      </c>
      <c r="D15" s="5" t="s">
        <v>130</v>
      </c>
      <c r="E15" s="74">
        <v>2868</v>
      </c>
      <c r="F15" s="11" t="s">
        <v>140</v>
      </c>
      <c r="G15" s="87" t="s">
        <v>138</v>
      </c>
    </row>
    <row r="16" spans="2:7" x14ac:dyDescent="0.35">
      <c r="B16" s="69">
        <v>3132</v>
      </c>
      <c r="C16" s="66" t="s">
        <v>26</v>
      </c>
      <c r="D16" s="5" t="s">
        <v>27</v>
      </c>
      <c r="E16" s="74">
        <v>8600</v>
      </c>
      <c r="F16" s="11" t="s">
        <v>142</v>
      </c>
      <c r="G16" s="87" t="s">
        <v>138</v>
      </c>
    </row>
    <row r="17" spans="2:7" s="9" customFormat="1" x14ac:dyDescent="0.35">
      <c r="B17" s="69">
        <v>3133</v>
      </c>
      <c r="C17" s="66" t="s">
        <v>28</v>
      </c>
      <c r="D17" s="5" t="s">
        <v>29</v>
      </c>
      <c r="E17" s="73">
        <v>11030</v>
      </c>
      <c r="F17" s="8" t="s">
        <v>141</v>
      </c>
      <c r="G17" s="90" t="s">
        <v>138</v>
      </c>
    </row>
    <row r="18" spans="2:7" x14ac:dyDescent="0.35">
      <c r="B18" s="69">
        <v>3134</v>
      </c>
      <c r="C18" s="63" t="s">
        <v>30</v>
      </c>
      <c r="D18" s="5" t="s">
        <v>31</v>
      </c>
      <c r="E18" s="71"/>
      <c r="F18" s="6" t="s">
        <v>131</v>
      </c>
      <c r="G18" s="87"/>
    </row>
    <row r="19" spans="2:7" ht="29" x14ac:dyDescent="0.35">
      <c r="B19" s="69">
        <v>3135</v>
      </c>
      <c r="C19" s="66" t="s">
        <v>32</v>
      </c>
      <c r="D19" s="5" t="s">
        <v>33</v>
      </c>
      <c r="E19" s="74">
        <v>1434</v>
      </c>
      <c r="F19" s="8" t="s">
        <v>143</v>
      </c>
      <c r="G19" s="90"/>
    </row>
    <row r="20" spans="2:7" x14ac:dyDescent="0.35">
      <c r="B20" s="69">
        <v>3140</v>
      </c>
      <c r="C20" s="65" t="s">
        <v>34</v>
      </c>
      <c r="D20" s="3" t="s">
        <v>35</v>
      </c>
      <c r="E20" s="72"/>
      <c r="F20" s="4"/>
      <c r="G20" s="89"/>
    </row>
    <row r="21" spans="2:7" x14ac:dyDescent="0.35">
      <c r="B21" s="70">
        <v>3141</v>
      </c>
      <c r="C21" s="66" t="s">
        <v>36</v>
      </c>
      <c r="D21" s="7" t="s">
        <v>37</v>
      </c>
      <c r="E21" s="74">
        <v>405</v>
      </c>
      <c r="F21" s="8" t="s">
        <v>144</v>
      </c>
      <c r="G21" s="87" t="s">
        <v>138</v>
      </c>
    </row>
    <row r="22" spans="2:7" ht="29" x14ac:dyDescent="0.35">
      <c r="B22" s="69">
        <v>3142</v>
      </c>
      <c r="C22" s="63" t="s">
        <v>38</v>
      </c>
      <c r="D22" s="5" t="s">
        <v>39</v>
      </c>
      <c r="E22" s="71">
        <v>1306</v>
      </c>
      <c r="F22" s="11" t="s">
        <v>261</v>
      </c>
      <c r="G22" s="87" t="s">
        <v>138</v>
      </c>
    </row>
    <row r="23" spans="2:7" x14ac:dyDescent="0.35">
      <c r="B23" s="69">
        <v>3143</v>
      </c>
      <c r="C23" s="66" t="s">
        <v>40</v>
      </c>
      <c r="D23" s="5" t="s">
        <v>41</v>
      </c>
      <c r="E23" s="74">
        <v>80</v>
      </c>
      <c r="F23" s="11" t="s">
        <v>145</v>
      </c>
      <c r="G23" s="87" t="s">
        <v>134</v>
      </c>
    </row>
    <row r="24" spans="2:7" ht="29" x14ac:dyDescent="0.35">
      <c r="B24" s="69">
        <v>3144</v>
      </c>
      <c r="C24" s="67" t="s">
        <v>42</v>
      </c>
      <c r="D24" s="5" t="s">
        <v>43</v>
      </c>
      <c r="E24" s="74">
        <v>228</v>
      </c>
      <c r="F24" s="8" t="s">
        <v>146</v>
      </c>
      <c r="G24" s="87"/>
    </row>
    <row r="25" spans="2:7" x14ac:dyDescent="0.35">
      <c r="B25" s="69">
        <v>3145</v>
      </c>
      <c r="C25" s="63" t="s">
        <v>44</v>
      </c>
      <c r="D25" s="5" t="s">
        <v>45</v>
      </c>
      <c r="E25" s="71">
        <v>500</v>
      </c>
      <c r="F25" s="11" t="s">
        <v>147</v>
      </c>
      <c r="G25" s="87" t="s">
        <v>90</v>
      </c>
    </row>
    <row r="26" spans="2:7" x14ac:dyDescent="0.35">
      <c r="B26" s="69">
        <v>3150</v>
      </c>
      <c r="C26" s="65" t="s">
        <v>46</v>
      </c>
      <c r="D26" s="3" t="s">
        <v>47</v>
      </c>
      <c r="E26" s="72"/>
      <c r="F26" s="4"/>
      <c r="G26" s="89"/>
    </row>
    <row r="27" spans="2:7" x14ac:dyDescent="0.35">
      <c r="B27" s="69">
        <v>3151</v>
      </c>
      <c r="C27" s="63" t="s">
        <v>48</v>
      </c>
      <c r="D27" s="5" t="s">
        <v>49</v>
      </c>
      <c r="E27" s="71">
        <v>250</v>
      </c>
      <c r="F27" s="6" t="s">
        <v>148</v>
      </c>
      <c r="G27" s="87" t="s">
        <v>90</v>
      </c>
    </row>
    <row r="28" spans="2:7" x14ac:dyDescent="0.35">
      <c r="B28" s="69">
        <v>3152</v>
      </c>
      <c r="C28" s="63" t="s">
        <v>50</v>
      </c>
      <c r="D28" s="5" t="s">
        <v>51</v>
      </c>
      <c r="E28" s="71">
        <v>100</v>
      </c>
      <c r="F28" s="8" t="s">
        <v>149</v>
      </c>
      <c r="G28" s="87" t="s">
        <v>90</v>
      </c>
    </row>
    <row r="29" spans="2:7" x14ac:dyDescent="0.35">
      <c r="B29" s="69">
        <v>3153</v>
      </c>
      <c r="C29" s="63" t="s">
        <v>52</v>
      </c>
      <c r="D29" s="5" t="s">
        <v>53</v>
      </c>
      <c r="E29" s="71">
        <v>135</v>
      </c>
      <c r="F29" s="6" t="s">
        <v>150</v>
      </c>
      <c r="G29" s="87"/>
    </row>
    <row r="30" spans="2:7" x14ac:dyDescent="0.35">
      <c r="B30" s="69">
        <v>3154</v>
      </c>
      <c r="C30" s="63" t="s">
        <v>54</v>
      </c>
      <c r="D30" s="5" t="s">
        <v>55</v>
      </c>
      <c r="E30" s="71"/>
      <c r="F30" s="6"/>
      <c r="G30" s="87"/>
    </row>
    <row r="31" spans="2:7" x14ac:dyDescent="0.35">
      <c r="B31" s="69">
        <v>3137</v>
      </c>
      <c r="C31" s="68" t="s">
        <v>56</v>
      </c>
      <c r="D31" s="12" t="s">
        <v>57</v>
      </c>
      <c r="E31" s="72">
        <v>77</v>
      </c>
      <c r="F31" s="4" t="s">
        <v>151</v>
      </c>
      <c r="G31" s="89" t="s">
        <v>134</v>
      </c>
    </row>
    <row r="32" spans="2:7" x14ac:dyDescent="0.35">
      <c r="B32" s="69">
        <v>3701</v>
      </c>
      <c r="C32" s="66" t="s">
        <v>58</v>
      </c>
      <c r="D32" s="5" t="s">
        <v>59</v>
      </c>
      <c r="E32" s="75">
        <v>300</v>
      </c>
      <c r="F32" s="8" t="s">
        <v>152</v>
      </c>
      <c r="G32" s="87" t="s">
        <v>134</v>
      </c>
    </row>
    <row r="33" spans="2:7" ht="35.5" customHeight="1" x14ac:dyDescent="0.35">
      <c r="B33" s="69">
        <v>3702</v>
      </c>
      <c r="C33" s="66" t="s">
        <v>60</v>
      </c>
      <c r="D33" s="5" t="s">
        <v>61</v>
      </c>
      <c r="E33" s="74">
        <v>900</v>
      </c>
      <c r="F33" s="13" t="s">
        <v>139</v>
      </c>
      <c r="G33" s="87" t="s">
        <v>90</v>
      </c>
    </row>
    <row r="34" spans="2:7" x14ac:dyDescent="0.35">
      <c r="B34" s="69">
        <v>3703</v>
      </c>
      <c r="C34" s="63" t="s">
        <v>62</v>
      </c>
      <c r="D34" s="5" t="s">
        <v>63</v>
      </c>
      <c r="E34" s="71">
        <v>431</v>
      </c>
      <c r="F34" s="6" t="s">
        <v>153</v>
      </c>
      <c r="G34" s="87" t="s">
        <v>134</v>
      </c>
    </row>
    <row r="35" spans="2:7" x14ac:dyDescent="0.35">
      <c r="B35" s="69">
        <v>3704</v>
      </c>
      <c r="C35" s="63" t="s">
        <v>64</v>
      </c>
      <c r="D35" s="5" t="s">
        <v>65</v>
      </c>
      <c r="E35" s="71">
        <v>1723</v>
      </c>
      <c r="F35" s="11" t="s">
        <v>154</v>
      </c>
      <c r="G35" s="87" t="s">
        <v>134</v>
      </c>
    </row>
    <row r="36" spans="2:7" x14ac:dyDescent="0.35">
      <c r="B36" s="70">
        <v>3705</v>
      </c>
      <c r="C36" s="66" t="s">
        <v>66</v>
      </c>
      <c r="D36" s="7" t="s">
        <v>67</v>
      </c>
      <c r="E36" s="76">
        <v>1968</v>
      </c>
      <c r="F36" s="58" t="s">
        <v>155</v>
      </c>
      <c r="G36" s="87" t="s">
        <v>138</v>
      </c>
    </row>
    <row r="37" spans="2:7" x14ac:dyDescent="0.35">
      <c r="B37" s="69">
        <v>3706</v>
      </c>
      <c r="C37" s="63" t="s">
        <v>68</v>
      </c>
      <c r="D37" s="5" t="s">
        <v>69</v>
      </c>
      <c r="E37" s="71">
        <v>22</v>
      </c>
      <c r="F37" s="6" t="s">
        <v>162</v>
      </c>
      <c r="G37" s="87" t="s">
        <v>134</v>
      </c>
    </row>
    <row r="38" spans="2:7" x14ac:dyDescent="0.35">
      <c r="B38" s="69">
        <v>3720</v>
      </c>
      <c r="C38" s="68" t="s">
        <v>70</v>
      </c>
      <c r="D38" s="12" t="s">
        <v>71</v>
      </c>
      <c r="E38" s="72"/>
      <c r="F38" s="4"/>
      <c r="G38" s="92" t="s">
        <v>156</v>
      </c>
    </row>
    <row r="39" spans="2:7" ht="58" x14ac:dyDescent="0.35">
      <c r="B39" s="69">
        <v>3721</v>
      </c>
      <c r="C39" s="63" t="s">
        <v>72</v>
      </c>
      <c r="D39" s="5" t="s">
        <v>73</v>
      </c>
      <c r="E39" s="71">
        <f>12656+1600</f>
        <v>14256</v>
      </c>
      <c r="F39" s="11" t="s">
        <v>260</v>
      </c>
      <c r="G39" s="87" t="s">
        <v>158</v>
      </c>
    </row>
    <row r="40" spans="2:7" ht="29" x14ac:dyDescent="0.35">
      <c r="B40" s="69">
        <v>3722</v>
      </c>
      <c r="C40" s="63" t="s">
        <v>74</v>
      </c>
      <c r="D40" s="5" t="s">
        <v>27</v>
      </c>
      <c r="E40" s="77">
        <v>17985</v>
      </c>
      <c r="F40" s="11" t="s">
        <v>165</v>
      </c>
      <c r="G40" s="87" t="s">
        <v>158</v>
      </c>
    </row>
    <row r="41" spans="2:7" x14ac:dyDescent="0.35">
      <c r="B41" s="69">
        <v>3723</v>
      </c>
      <c r="C41" s="63" t="s">
        <v>75</v>
      </c>
      <c r="D41" s="5" t="s">
        <v>76</v>
      </c>
      <c r="E41" s="71">
        <v>5400</v>
      </c>
      <c r="F41" s="14" t="s">
        <v>157</v>
      </c>
      <c r="G41" s="87" t="s">
        <v>138</v>
      </c>
    </row>
    <row r="42" spans="2:7" ht="29" x14ac:dyDescent="0.35">
      <c r="B42" s="70">
        <v>3724</v>
      </c>
      <c r="C42" s="66" t="s">
        <v>77</v>
      </c>
      <c r="D42" s="7" t="s">
        <v>78</v>
      </c>
      <c r="E42" s="74">
        <v>4978</v>
      </c>
      <c r="F42" s="11" t="s">
        <v>159</v>
      </c>
      <c r="G42" s="87" t="s">
        <v>158</v>
      </c>
    </row>
    <row r="43" spans="2:7" x14ac:dyDescent="0.35">
      <c r="B43" s="69">
        <v>3725</v>
      </c>
      <c r="C43" s="66" t="s">
        <v>79</v>
      </c>
      <c r="D43" s="5" t="s">
        <v>80</v>
      </c>
      <c r="E43" s="74">
        <v>3769</v>
      </c>
      <c r="F43" s="11" t="s">
        <v>160</v>
      </c>
      <c r="G43" s="87" t="s">
        <v>158</v>
      </c>
    </row>
    <row r="44" spans="2:7" x14ac:dyDescent="0.35">
      <c r="B44" s="69">
        <v>3726</v>
      </c>
      <c r="C44" s="66" t="s">
        <v>81</v>
      </c>
      <c r="D44" s="15" t="s">
        <v>29</v>
      </c>
      <c r="E44" s="74">
        <v>900</v>
      </c>
      <c r="F44" s="11" t="s">
        <v>161</v>
      </c>
      <c r="G44" s="87" t="s">
        <v>138</v>
      </c>
    </row>
    <row r="45" spans="2:7" x14ac:dyDescent="0.35">
      <c r="B45" s="69">
        <v>3727</v>
      </c>
      <c r="C45" s="63" t="s">
        <v>82</v>
      </c>
      <c r="D45" s="10" t="s">
        <v>83</v>
      </c>
      <c r="E45" s="77">
        <v>3084</v>
      </c>
      <c r="F45" s="11" t="s">
        <v>163</v>
      </c>
      <c r="G45" s="87" t="s">
        <v>158</v>
      </c>
    </row>
    <row r="46" spans="2:7" s="9" customFormat="1" ht="15" thickBot="1" x14ac:dyDescent="0.4">
      <c r="B46" s="93">
        <v>3728</v>
      </c>
      <c r="C46" s="94" t="s">
        <v>84</v>
      </c>
      <c r="D46" s="95" t="s">
        <v>85</v>
      </c>
      <c r="E46" s="96">
        <v>2940</v>
      </c>
      <c r="F46" s="97" t="s">
        <v>164</v>
      </c>
      <c r="G46" s="98" t="s">
        <v>138</v>
      </c>
    </row>
    <row r="47" spans="2:7" ht="15.5" x14ac:dyDescent="0.35">
      <c r="D47" s="19"/>
      <c r="E47" s="99">
        <f>SUM(E5:E46)</f>
        <v>93478</v>
      </c>
      <c r="F47" s="20"/>
    </row>
    <row r="48" spans="2:7" x14ac:dyDescent="0.35">
      <c r="D48" s="9"/>
      <c r="E48" s="62"/>
    </row>
  </sheetData>
  <mergeCells count="6">
    <mergeCell ref="G3:G4"/>
    <mergeCell ref="B3:B4"/>
    <mergeCell ref="C3:C4"/>
    <mergeCell ref="D3:D4"/>
    <mergeCell ref="E3:E4"/>
    <mergeCell ref="F3:F4"/>
  </mergeCells>
  <hyperlinks>
    <hyperlink ref="D35" r:id="rId1" display="http://www.upol.cz/nc/kontakty/vyhledavani/kontakt/empid/26036/"/>
  </hyperlinks>
  <pageMargins left="0.70866141732283472" right="0.70866141732283472" top="0.78740157480314965" bottom="0.78740157480314965" header="0.31496062992125984" footer="0.31496062992125984"/>
  <pageSetup paperSize="9" scale="48" orientation="landscape" horizontalDpi="0"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Plán investic 2019 celkem  </vt:lpstr>
      <vt:lpstr>3900_1 Fakulta - budovy</vt:lpstr>
      <vt:lpstr>3900_2 Fakulta - vybavení</vt:lpstr>
      <vt:lpstr>Katedry a pracoviště PřF</vt:lpstr>
      <vt:lpstr>'3900_1 Fakulta - budovy'!Oblast_tisku</vt:lpstr>
      <vt:lpstr>'3900_2 Fakulta - vybavení'!Oblast_tisku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Jana Zimová</dc:creator>
  <cp:lastModifiedBy>Ing. Lenka Káňová</cp:lastModifiedBy>
  <cp:lastPrinted>2019-03-22T08:54:46Z</cp:lastPrinted>
  <dcterms:created xsi:type="dcterms:W3CDTF">2018-01-29T20:12:17Z</dcterms:created>
  <dcterms:modified xsi:type="dcterms:W3CDTF">2019-03-28T08:53:04Z</dcterms:modified>
</cp:coreProperties>
</file>