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Home\kanoval\záloha\TAJEMNÍK\Rozpočty\2018\PřF\Zprávy o hospodaření\Zpráva o hospodaření 2018\hospodareni_prilohy_2018\"/>
    </mc:Choice>
  </mc:AlternateContent>
  <bookViews>
    <workbookView xWindow="0" yWindow="0" windowWidth="28800" windowHeight="12000"/>
  </bookViews>
  <sheets>
    <sheet name="Přehled fondů CELKEM" sheetId="9" r:id="rId1"/>
    <sheet name="F. odměn" sheetId="1" r:id="rId2"/>
    <sheet name="F. sociální" sheetId="2" r:id="rId3"/>
    <sheet name="F. stipendijní" sheetId="3" r:id="rId4"/>
    <sheet name="FÚUP" sheetId="4" r:id="rId5"/>
    <sheet name="FPP" sheetId="5" r:id="rId6"/>
    <sheet name="FPP HV" sheetId="6" r:id="rId7"/>
    <sheet name="FRIM" sheetId="7" r:id="rId8"/>
    <sheet name="FRIM z FPP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8" l="1"/>
  <c r="E11" i="8"/>
  <c r="D11" i="8"/>
  <c r="D7" i="8"/>
  <c r="E6" i="8"/>
  <c r="D6" i="8" s="1"/>
  <c r="E14" i="7" l="1"/>
  <c r="E15" i="7"/>
  <c r="D14" i="7"/>
  <c r="D9" i="7"/>
  <c r="E8" i="7"/>
  <c r="D7" i="7"/>
  <c r="D6" i="7"/>
  <c r="D4" i="7"/>
  <c r="F13" i="5"/>
  <c r="F12" i="5"/>
  <c r="E12" i="5"/>
  <c r="F11" i="5"/>
  <c r="F10" i="5"/>
  <c r="E9" i="5"/>
  <c r="F7" i="5"/>
  <c r="E6" i="5"/>
  <c r="E4" i="5"/>
  <c r="E6" i="6" l="1"/>
  <c r="D8" i="6" l="1"/>
  <c r="D6" i="6"/>
  <c r="E4" i="6"/>
  <c r="E11" i="6" s="1"/>
  <c r="D4" i="6" l="1"/>
  <c r="D11" i="6" s="1"/>
  <c r="E12" i="6" s="1"/>
  <c r="E45" i="9"/>
  <c r="E49" i="9" s="1"/>
  <c r="E43" i="9"/>
  <c r="E33" i="9" l="1"/>
  <c r="E29" i="9"/>
  <c r="B9" i="7"/>
  <c r="E38" i="9" l="1"/>
  <c r="E20" i="9"/>
  <c r="E18" i="9"/>
  <c r="E24" i="9" s="1"/>
  <c r="E9" i="9"/>
  <c r="E13" i="9" s="1"/>
  <c r="E6" i="9"/>
  <c r="B38" i="9"/>
  <c r="B34" i="9"/>
  <c r="B41" i="9" s="1"/>
  <c r="B7" i="8" l="1"/>
  <c r="B5" i="8"/>
  <c r="B11" i="8" s="1"/>
  <c r="B5" i="7"/>
  <c r="B7" i="6"/>
  <c r="B5" i="6"/>
  <c r="B8" i="5"/>
  <c r="B5" i="5"/>
  <c r="B12" i="4"/>
  <c r="B5" i="4"/>
  <c r="B9" i="4"/>
  <c r="B7" i="3"/>
  <c r="B9" i="3" s="1"/>
  <c r="B5" i="3"/>
  <c r="B7" i="1"/>
  <c r="B5" i="2"/>
  <c r="B14" i="2" s="1"/>
  <c r="B7" i="2"/>
  <c r="B11" i="6" l="1"/>
  <c r="B12" i="5"/>
  <c r="B14" i="7"/>
</calcChain>
</file>

<file path=xl/sharedStrings.xml><?xml version="1.0" encoding="utf-8"?>
<sst xmlns="http://schemas.openxmlformats.org/spreadsheetml/2006/main" count="222" uniqueCount="75">
  <si>
    <t>tvorba</t>
  </si>
  <si>
    <t>čerpání</t>
  </si>
  <si>
    <t>KS 2018</t>
  </si>
  <si>
    <t>2018 - Fond odměn</t>
  </si>
  <si>
    <t>(v Kč)</t>
  </si>
  <si>
    <t>2018 - Fond sociální</t>
  </si>
  <si>
    <t>PS 2018 (911/100)</t>
  </si>
  <si>
    <t>PS 2018 (911/200)</t>
  </si>
  <si>
    <t>911/201</t>
  </si>
  <si>
    <t>911/202</t>
  </si>
  <si>
    <t>911/202 - závodní stravování</t>
  </si>
  <si>
    <t>911/203 - rehabilitace, zdrav. potř.</t>
  </si>
  <si>
    <t>911/204 - spol., sport. akce</t>
  </si>
  <si>
    <t>911/205 - životní jubilea</t>
  </si>
  <si>
    <t>911/206 - půjčky zaměstnancům</t>
  </si>
  <si>
    <t>2018 - Fond stipendijní</t>
  </si>
  <si>
    <t>PS 2018 (911/700)</t>
  </si>
  <si>
    <t>PS 2018 (911/800)</t>
  </si>
  <si>
    <t>911/800</t>
  </si>
  <si>
    <t>911/801</t>
  </si>
  <si>
    <t>2018 - FÚUP</t>
  </si>
  <si>
    <t>911/710 - víceleté dary</t>
  </si>
  <si>
    <t>911/720 - spoluřešitelé</t>
  </si>
  <si>
    <t>911/700</t>
  </si>
  <si>
    <t>911/701</t>
  </si>
  <si>
    <t>911/721 - spoluřešitelé</t>
  </si>
  <si>
    <t>2018 - FPP</t>
  </si>
  <si>
    <t>PS 2018 (911/900)</t>
  </si>
  <si>
    <t>2018 - FPP HV</t>
  </si>
  <si>
    <t>PS 2018 (911/910)</t>
  </si>
  <si>
    <t>911/900</t>
  </si>
  <si>
    <t>zůstatek zdroje 11/2018</t>
  </si>
  <si>
    <t>911/910</t>
  </si>
  <si>
    <t>zdroj 82</t>
  </si>
  <si>
    <t>911/970</t>
  </si>
  <si>
    <t>ukazatel "D"</t>
  </si>
  <si>
    <t>podpora internacionalizace</t>
  </si>
  <si>
    <t>911/902 - převod do FRIM</t>
  </si>
  <si>
    <t>911/901</t>
  </si>
  <si>
    <t>911/911</t>
  </si>
  <si>
    <t>911/912 - převody do jiných fondů</t>
  </si>
  <si>
    <t>911/913 - převody mezi součástmi</t>
  </si>
  <si>
    <t>AFO</t>
  </si>
  <si>
    <t>2018 - FRIM</t>
  </si>
  <si>
    <t>zdroj 80</t>
  </si>
  <si>
    <t>PS 2018 (911/600)</t>
  </si>
  <si>
    <t>2018 - FRIM z FPP</t>
  </si>
  <si>
    <t>zdroj 81</t>
  </si>
  <si>
    <t>911/605 - tvorba z jiných fondů</t>
  </si>
  <si>
    <t>převod z FPP - zdroj 80</t>
  </si>
  <si>
    <t>převod z FPP - zdroj 81</t>
  </si>
  <si>
    <t>911/610 - odpisy</t>
  </si>
  <si>
    <t>911/612 - ostatní</t>
  </si>
  <si>
    <t>MedChemBio</t>
  </si>
  <si>
    <t>911/694 - nehmotný majetek</t>
  </si>
  <si>
    <t>911/697 - dopravní prostředek</t>
  </si>
  <si>
    <t>911/698 - stroje a zařízení</t>
  </si>
  <si>
    <t>911/684 - nehmotný majetek</t>
  </si>
  <si>
    <t>911/688 - stroje a zařízení</t>
  </si>
  <si>
    <t>911/689 - stavby</t>
  </si>
  <si>
    <t>911/699 - stavby</t>
  </si>
  <si>
    <t>911/606 - tvorba z jiných fondů</t>
  </si>
  <si>
    <t>911/971</t>
  </si>
  <si>
    <t>Pozn.:</t>
  </si>
  <si>
    <t>Čerpání INV z FPP je 48.437 tis. Kč, ale převedeno z FPP do zdroje 81 pouze 25.346 tis. Kč.</t>
  </si>
  <si>
    <t>Investiční zdroje (80 a 81) jsou vyrovnány.</t>
  </si>
  <si>
    <t>katedry a pracoviště</t>
  </si>
  <si>
    <t>ostatní (fakulta)</t>
  </si>
  <si>
    <t>V souboru Fondy 2018 - přehled čerpání je jako KS uvedena částka 38461036,21 Kč, což je bez odpoč</t>
  </si>
  <si>
    <t>FPP HV/82</t>
  </si>
  <si>
    <t>FRIM/80</t>
  </si>
  <si>
    <t>FRIM z FPP/81</t>
  </si>
  <si>
    <t>FPP/82</t>
  </si>
  <si>
    <t>Stav fondů k 1.1.2019</t>
  </si>
  <si>
    <t>Příloha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</si>
</sst>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i/>
      <sz val="2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3" xfId="0" applyBorder="1"/>
    <xf numFmtId="0" fontId="3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4" fontId="0" fillId="0" borderId="4" xfId="0" applyNumberFormat="1" applyBorder="1"/>
    <xf numFmtId="0" fontId="1" fillId="0" borderId="3" xfId="0" applyFont="1" applyBorder="1"/>
    <xf numFmtId="4" fontId="1" fillId="0" borderId="4" xfId="0" applyNumberFormat="1" applyFont="1" applyBorder="1"/>
    <xf numFmtId="0" fontId="1" fillId="2" borderId="1" xfId="0" applyFont="1" applyFill="1" applyBorder="1"/>
    <xf numFmtId="4" fontId="1" fillId="2" borderId="2" xfId="0" applyNumberFormat="1" applyFont="1" applyFill="1" applyBorder="1"/>
    <xf numFmtId="0" fontId="1" fillId="2" borderId="5" xfId="0" applyFont="1" applyFill="1" applyBorder="1"/>
    <xf numFmtId="4" fontId="1" fillId="2" borderId="6" xfId="0" applyNumberFormat="1" applyFont="1" applyFill="1" applyBorder="1"/>
    <xf numFmtId="0" fontId="0" fillId="0" borderId="3" xfId="0" applyFont="1" applyBorder="1"/>
    <xf numFmtId="0" fontId="1" fillId="0" borderId="4" xfId="0" applyFont="1" applyBorder="1"/>
    <xf numFmtId="0" fontId="1" fillId="2" borderId="2" xfId="0" applyFont="1" applyFill="1" applyBorder="1"/>
    <xf numFmtId="0" fontId="1" fillId="2" borderId="6" xfId="0" applyFont="1" applyFill="1" applyBorder="1"/>
    <xf numFmtId="4" fontId="0" fillId="0" borderId="4" xfId="0" applyNumberFormat="1" applyFont="1" applyBorder="1"/>
    <xf numFmtId="0" fontId="4" fillId="0" borderId="0" xfId="0" applyFont="1" applyAlignment="1">
      <alignment horizontal="right"/>
    </xf>
    <xf numFmtId="0" fontId="0" fillId="0" borderId="7" xfId="0" applyBorder="1"/>
    <xf numFmtId="4" fontId="0" fillId="0" borderId="8" xfId="0" applyNumberFormat="1" applyBorder="1"/>
    <xf numFmtId="0" fontId="5" fillId="0" borderId="0" xfId="0" applyFont="1"/>
    <xf numFmtId="4" fontId="5" fillId="0" borderId="0" xfId="0" applyNumberFormat="1" applyFont="1"/>
    <xf numFmtId="4" fontId="0" fillId="0" borderId="0" xfId="0" applyNumberFormat="1"/>
    <xf numFmtId="4" fontId="5" fillId="0" borderId="9" xfId="0" applyNumberFormat="1" applyFont="1" applyBorder="1"/>
    <xf numFmtId="0" fontId="0" fillId="0" borderId="0" xfId="0" applyFill="1"/>
    <xf numFmtId="4" fontId="1" fillId="0" borderId="0" xfId="0" applyNumberFormat="1" applyFont="1" applyFill="1" applyBorder="1"/>
    <xf numFmtId="4" fontId="1" fillId="0" borderId="0" xfId="0" applyNumberFormat="1" applyFont="1" applyBorder="1"/>
    <xf numFmtId="4" fontId="0" fillId="0" borderId="0" xfId="0" applyNumberFormat="1" applyBorder="1"/>
    <xf numFmtId="4" fontId="0" fillId="0" borderId="0" xfId="0" applyNumberFormat="1" applyFill="1" applyBorder="1"/>
    <xf numFmtId="4" fontId="0" fillId="0" borderId="4" xfId="0" applyNumberFormat="1" applyFill="1" applyBorder="1"/>
    <xf numFmtId="0" fontId="6" fillId="0" borderId="9" xfId="0" applyFont="1" applyBorder="1" applyAlignment="1">
      <alignment horizontal="center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topLeftCell="A22" workbookViewId="0">
      <selection activeCell="K40" sqref="K40:L50"/>
    </sheetView>
  </sheetViews>
  <sheetFormatPr defaultRowHeight="15" x14ac:dyDescent="0.25"/>
  <cols>
    <col min="1" max="1" width="33.140625" bestFit="1" customWidth="1"/>
    <col min="2" max="3" width="25.7109375" customWidth="1"/>
    <col min="4" max="4" width="31.5703125" bestFit="1" customWidth="1"/>
    <col min="5" max="5" width="13.5703125" bestFit="1" customWidth="1"/>
    <col min="6" max="6" width="22.140625" bestFit="1" customWidth="1"/>
    <col min="11" max="11" width="19.7109375" bestFit="1" customWidth="1"/>
    <col min="12" max="12" width="16.28515625" bestFit="1" customWidth="1"/>
  </cols>
  <sheetData>
    <row r="1" spans="1:12" x14ac:dyDescent="0.25">
      <c r="A1" t="s">
        <v>74</v>
      </c>
    </row>
    <row r="2" spans="1:12" ht="26.25" x14ac:dyDescent="0.4">
      <c r="A2" s="31" t="s">
        <v>73</v>
      </c>
      <c r="K2" s="2" t="s">
        <v>72</v>
      </c>
      <c r="L2" s="2"/>
    </row>
    <row r="3" spans="1:12" x14ac:dyDescent="0.25">
      <c r="K3" s="30" t="s">
        <v>66</v>
      </c>
      <c r="L3" s="30" t="s">
        <v>67</v>
      </c>
    </row>
    <row r="4" spans="1:12" s="2" customFormat="1" ht="27" thickBot="1" x14ac:dyDescent="0.45">
      <c r="A4" s="3" t="s">
        <v>3</v>
      </c>
      <c r="B4" s="4" t="s">
        <v>4</v>
      </c>
      <c r="D4" s="3" t="s">
        <v>26</v>
      </c>
      <c r="E4" s="4" t="s">
        <v>4</v>
      </c>
      <c r="F4" s="17" t="s">
        <v>33</v>
      </c>
      <c r="K4" s="23">
        <v>133358088.47</v>
      </c>
      <c r="L4" s="23">
        <v>503008.12999999849</v>
      </c>
    </row>
    <row r="5" spans="1:12" x14ac:dyDescent="0.25">
      <c r="A5" s="8" t="s">
        <v>6</v>
      </c>
      <c r="B5" s="14">
        <v>20</v>
      </c>
      <c r="D5" s="8" t="s">
        <v>27</v>
      </c>
      <c r="E5" s="9">
        <v>133861096.59999999</v>
      </c>
      <c r="K5" s="23"/>
      <c r="L5" s="23"/>
    </row>
    <row r="6" spans="1:12" x14ac:dyDescent="0.25">
      <c r="A6" s="6" t="s">
        <v>0</v>
      </c>
      <c r="B6" s="13">
        <v>0</v>
      </c>
      <c r="D6" s="6" t="s">
        <v>0</v>
      </c>
      <c r="E6" s="7">
        <f>SUM(E7:E8)</f>
        <v>70792630.159999996</v>
      </c>
      <c r="K6" s="23">
        <v>34227831.559999995</v>
      </c>
      <c r="L6" s="23">
        <v>36209798.600000001</v>
      </c>
    </row>
    <row r="7" spans="1:12" x14ac:dyDescent="0.25">
      <c r="A7" s="6" t="s">
        <v>1</v>
      </c>
      <c r="B7" s="13">
        <v>0</v>
      </c>
      <c r="D7" s="1" t="s">
        <v>30</v>
      </c>
      <c r="E7" s="5">
        <v>70437630.159999996</v>
      </c>
      <c r="F7" t="s">
        <v>31</v>
      </c>
      <c r="K7" s="23"/>
      <c r="L7" s="23">
        <v>355000</v>
      </c>
    </row>
    <row r="8" spans="1:12" ht="15.75" thickBot="1" x14ac:dyDescent="0.3">
      <c r="A8" s="10" t="s">
        <v>2</v>
      </c>
      <c r="B8" s="15">
        <v>20</v>
      </c>
      <c r="D8" s="1" t="s">
        <v>34</v>
      </c>
      <c r="E8" s="5">
        <v>355000</v>
      </c>
      <c r="F8" t="s">
        <v>35</v>
      </c>
      <c r="G8" t="s">
        <v>36</v>
      </c>
      <c r="K8" s="23"/>
      <c r="L8" s="23"/>
    </row>
    <row r="9" spans="1:12" x14ac:dyDescent="0.25">
      <c r="D9" s="6" t="s">
        <v>1</v>
      </c>
      <c r="E9" s="7">
        <f>SUM(E10:E12)</f>
        <v>30139915.440000001</v>
      </c>
      <c r="K9" s="23">
        <v>4475182.5900000008</v>
      </c>
      <c r="L9" s="23">
        <v>-35822.9</v>
      </c>
    </row>
    <row r="10" spans="1:12" x14ac:dyDescent="0.25">
      <c r="D10" s="12" t="s">
        <v>38</v>
      </c>
      <c r="E10" s="16">
        <v>4439359.6900000004</v>
      </c>
      <c r="K10" s="23"/>
      <c r="L10" s="23">
        <v>25345555.75</v>
      </c>
    </row>
    <row r="11" spans="1:12" ht="24" thickBot="1" x14ac:dyDescent="0.4">
      <c r="A11" s="3" t="s">
        <v>5</v>
      </c>
      <c r="B11" s="4" t="s">
        <v>4</v>
      </c>
      <c r="D11" s="1" t="s">
        <v>37</v>
      </c>
      <c r="E11" s="5">
        <v>25345555.75</v>
      </c>
      <c r="K11" s="23"/>
      <c r="L11" s="23">
        <v>355000</v>
      </c>
    </row>
    <row r="12" spans="1:12" x14ac:dyDescent="0.25">
      <c r="A12" s="8" t="s">
        <v>7</v>
      </c>
      <c r="B12" s="9">
        <v>4924171.04</v>
      </c>
      <c r="D12" s="1" t="s">
        <v>62</v>
      </c>
      <c r="E12" s="5">
        <v>355000</v>
      </c>
      <c r="K12" s="23">
        <v>163110737.44</v>
      </c>
      <c r="L12" s="23">
        <v>11403073.879999995</v>
      </c>
    </row>
    <row r="13" spans="1:12" ht="15.75" thickBot="1" x14ac:dyDescent="0.3">
      <c r="A13" s="6" t="s">
        <v>0</v>
      </c>
      <c r="B13" s="7">
        <v>6706007.2599999998</v>
      </c>
      <c r="D13" s="10" t="s">
        <v>2</v>
      </c>
      <c r="E13" s="11">
        <f>E5+E6-E9</f>
        <v>174513811.31999999</v>
      </c>
      <c r="F13" t="s">
        <v>35</v>
      </c>
      <c r="G13" t="s">
        <v>36</v>
      </c>
      <c r="L13" s="21">
        <v>174513811.31999999</v>
      </c>
    </row>
    <row r="14" spans="1:12" x14ac:dyDescent="0.25">
      <c r="A14" s="1" t="s">
        <v>9</v>
      </c>
      <c r="B14" s="5">
        <v>6706007.2599999998</v>
      </c>
    </row>
    <row r="15" spans="1:12" ht="26.25" x14ac:dyDescent="0.4">
      <c r="A15" s="6" t="s">
        <v>1</v>
      </c>
      <c r="B15" s="7">
        <v>5019122</v>
      </c>
      <c r="K15" s="2" t="s">
        <v>69</v>
      </c>
      <c r="L15" s="2"/>
    </row>
    <row r="16" spans="1:12" ht="24" thickBot="1" x14ac:dyDescent="0.4">
      <c r="A16" s="1" t="s">
        <v>8</v>
      </c>
      <c r="B16" s="5">
        <v>654600</v>
      </c>
      <c r="D16" s="3" t="s">
        <v>28</v>
      </c>
      <c r="E16" s="4" t="s">
        <v>4</v>
      </c>
      <c r="K16" s="30" t="s">
        <v>66</v>
      </c>
      <c r="L16" s="30" t="s">
        <v>67</v>
      </c>
    </row>
    <row r="17" spans="1:12" ht="26.25" x14ac:dyDescent="0.4">
      <c r="A17" s="1" t="s">
        <v>10</v>
      </c>
      <c r="B17" s="5">
        <v>1789910</v>
      </c>
      <c r="D17" s="8" t="s">
        <v>29</v>
      </c>
      <c r="E17" s="9">
        <v>30868640.199999999</v>
      </c>
      <c r="F17" s="17" t="s">
        <v>33</v>
      </c>
      <c r="K17" s="23">
        <v>27132494.109999999</v>
      </c>
      <c r="L17" s="23">
        <v>3736146.09</v>
      </c>
    </row>
    <row r="18" spans="1:12" x14ac:dyDescent="0.25">
      <c r="A18" s="1" t="s">
        <v>11</v>
      </c>
      <c r="B18" s="5">
        <v>806000</v>
      </c>
      <c r="D18" s="6" t="s">
        <v>0</v>
      </c>
      <c r="E18" s="7">
        <f>E19</f>
        <v>8352610.2699999996</v>
      </c>
      <c r="K18" s="23"/>
      <c r="L18" s="23"/>
    </row>
    <row r="19" spans="1:12" x14ac:dyDescent="0.25">
      <c r="A19" s="1" t="s">
        <v>12</v>
      </c>
      <c r="B19" s="5">
        <v>1673612</v>
      </c>
      <c r="D19" s="1" t="s">
        <v>32</v>
      </c>
      <c r="E19" s="5">
        <v>8352610.2699999996</v>
      </c>
      <c r="K19" s="23">
        <v>7554631.1299999999</v>
      </c>
      <c r="L19" s="23">
        <v>797979.14</v>
      </c>
    </row>
    <row r="20" spans="1:12" x14ac:dyDescent="0.25">
      <c r="A20" s="1" t="s">
        <v>13</v>
      </c>
      <c r="B20" s="5">
        <v>75000</v>
      </c>
      <c r="D20" s="6" t="s">
        <v>1</v>
      </c>
      <c r="E20" s="7">
        <f>SUM(E21:E23)</f>
        <v>2783365.4</v>
      </c>
      <c r="F20" t="s">
        <v>33</v>
      </c>
      <c r="K20" s="23"/>
      <c r="L20" s="23"/>
    </row>
    <row r="21" spans="1:12" x14ac:dyDescent="0.25">
      <c r="A21" s="1" t="s">
        <v>14</v>
      </c>
      <c r="B21" s="5">
        <v>20000</v>
      </c>
      <c r="D21" s="1" t="s">
        <v>39</v>
      </c>
      <c r="E21" s="5">
        <v>760214.25</v>
      </c>
      <c r="K21" s="23">
        <v>796214.25</v>
      </c>
      <c r="L21" s="23">
        <v>-36000</v>
      </c>
    </row>
    <row r="22" spans="1:12" ht="15.75" thickBot="1" x14ac:dyDescent="0.3">
      <c r="A22" s="10" t="s">
        <v>2</v>
      </c>
      <c r="B22" s="11">
        <v>6611056.2999999998</v>
      </c>
      <c r="D22" s="1" t="s">
        <v>40</v>
      </c>
      <c r="E22" s="5">
        <v>1973151.15</v>
      </c>
      <c r="K22" s="23">
        <v>1973151.15</v>
      </c>
      <c r="L22" s="23">
        <v>0</v>
      </c>
    </row>
    <row r="23" spans="1:12" x14ac:dyDescent="0.25">
      <c r="D23" s="1" t="s">
        <v>41</v>
      </c>
      <c r="E23" s="5">
        <v>50000</v>
      </c>
      <c r="F23" t="s">
        <v>42</v>
      </c>
      <c r="K23" s="23">
        <v>0</v>
      </c>
      <c r="L23" s="23">
        <v>50000</v>
      </c>
    </row>
    <row r="24" spans="1:12" ht="24" thickBot="1" x14ac:dyDescent="0.4">
      <c r="A24" s="3" t="s">
        <v>15</v>
      </c>
      <c r="B24" s="4" t="s">
        <v>4</v>
      </c>
      <c r="D24" s="10" t="s">
        <v>2</v>
      </c>
      <c r="E24" s="11">
        <f>E17+E18-E20</f>
        <v>36437885.07</v>
      </c>
      <c r="K24" s="23">
        <v>31917759.840000004</v>
      </c>
      <c r="L24" s="23">
        <v>4520125.2299999995</v>
      </c>
    </row>
    <row r="25" spans="1:12" x14ac:dyDescent="0.25">
      <c r="A25" s="8" t="s">
        <v>17</v>
      </c>
      <c r="B25" s="9">
        <v>16003323.189999999</v>
      </c>
      <c r="K25" s="22"/>
      <c r="L25" s="21">
        <v>36437885.07</v>
      </c>
    </row>
    <row r="26" spans="1:12" ht="26.25" x14ac:dyDescent="0.4">
      <c r="A26" s="6" t="s">
        <v>0</v>
      </c>
      <c r="B26" s="7">
        <v>5047705.5</v>
      </c>
      <c r="K26" s="2" t="s">
        <v>70</v>
      </c>
      <c r="L26" s="2"/>
    </row>
    <row r="27" spans="1:12" ht="27" thickBot="1" x14ac:dyDescent="0.45">
      <c r="A27" s="1" t="s">
        <v>18</v>
      </c>
      <c r="B27" s="5">
        <v>5047705.5</v>
      </c>
      <c r="D27" s="3" t="s">
        <v>43</v>
      </c>
      <c r="E27" s="4" t="s">
        <v>4</v>
      </c>
      <c r="F27" s="17" t="s">
        <v>44</v>
      </c>
      <c r="K27" s="30" t="s">
        <v>66</v>
      </c>
      <c r="L27" s="30" t="s">
        <v>67</v>
      </c>
    </row>
    <row r="28" spans="1:12" x14ac:dyDescent="0.25">
      <c r="A28" s="6" t="s">
        <v>1</v>
      </c>
      <c r="B28" s="7">
        <v>5101895</v>
      </c>
      <c r="D28" s="8" t="s">
        <v>45</v>
      </c>
      <c r="E28" s="9">
        <v>7928902.0599999996</v>
      </c>
      <c r="K28" s="23">
        <v>8753404.0800000001</v>
      </c>
      <c r="L28" s="23">
        <v>-824502.02000000118</v>
      </c>
    </row>
    <row r="29" spans="1:12" x14ac:dyDescent="0.25">
      <c r="A29" s="1" t="s">
        <v>19</v>
      </c>
      <c r="B29" s="5">
        <v>5101895</v>
      </c>
      <c r="D29" s="6" t="s">
        <v>0</v>
      </c>
      <c r="E29" s="7">
        <f>SUM(E30:E32)</f>
        <v>26821627.609999999</v>
      </c>
      <c r="K29" s="23"/>
      <c r="L29" s="23"/>
    </row>
    <row r="30" spans="1:12" ht="15.75" thickBot="1" x14ac:dyDescent="0.3">
      <c r="A30" s="10" t="s">
        <v>2</v>
      </c>
      <c r="B30" s="11">
        <v>15949133.689999999</v>
      </c>
      <c r="D30" s="1" t="s">
        <v>48</v>
      </c>
      <c r="E30" s="5">
        <v>1973151.13</v>
      </c>
      <c r="F30" t="s">
        <v>49</v>
      </c>
      <c r="K30" s="23">
        <v>1973151.13</v>
      </c>
      <c r="L30" s="23"/>
    </row>
    <row r="31" spans="1:12" x14ac:dyDescent="0.25">
      <c r="D31" s="1" t="s">
        <v>51</v>
      </c>
      <c r="E31" s="5">
        <v>18969556.16</v>
      </c>
      <c r="K31" s="23">
        <v>18341537.16</v>
      </c>
      <c r="L31" s="23">
        <v>628019</v>
      </c>
    </row>
    <row r="32" spans="1:12" ht="24" thickBot="1" x14ac:dyDescent="0.4">
      <c r="A32" s="3" t="s">
        <v>20</v>
      </c>
      <c r="B32" s="4" t="s">
        <v>4</v>
      </c>
      <c r="D32" s="1" t="s">
        <v>52</v>
      </c>
      <c r="E32" s="5">
        <v>5878920.3200000003</v>
      </c>
      <c r="F32" t="s">
        <v>53</v>
      </c>
      <c r="K32" s="23"/>
      <c r="L32" s="23">
        <v>5878920.3200000003</v>
      </c>
    </row>
    <row r="33" spans="1:12" x14ac:dyDescent="0.25">
      <c r="A33" s="8" t="s">
        <v>16</v>
      </c>
      <c r="B33" s="9">
        <v>2667177.52</v>
      </c>
      <c r="D33" s="6" t="s">
        <v>1</v>
      </c>
      <c r="E33" s="7">
        <f>SUM(E34:E37)</f>
        <v>11658664.35</v>
      </c>
      <c r="K33" s="23">
        <v>10277187.559999999</v>
      </c>
      <c r="L33" s="23">
        <v>1381476.79</v>
      </c>
    </row>
    <row r="34" spans="1:12" x14ac:dyDescent="0.25">
      <c r="A34" s="6" t="s">
        <v>0</v>
      </c>
      <c r="B34" s="7">
        <f>SUM(B35:B37)</f>
        <v>3281933.08</v>
      </c>
      <c r="D34" s="12" t="s">
        <v>54</v>
      </c>
      <c r="E34" s="16">
        <v>475248.96</v>
      </c>
      <c r="K34" s="23"/>
      <c r="L34" s="23"/>
    </row>
    <row r="35" spans="1:12" x14ac:dyDescent="0.25">
      <c r="A35" s="12" t="s">
        <v>23</v>
      </c>
      <c r="B35" s="16">
        <v>2668308.67</v>
      </c>
      <c r="D35" s="1" t="s">
        <v>55</v>
      </c>
      <c r="E35" s="5">
        <v>927029.4</v>
      </c>
      <c r="K35" s="23"/>
      <c r="L35" s="23"/>
    </row>
    <row r="36" spans="1:12" x14ac:dyDescent="0.25">
      <c r="A36" s="1" t="s">
        <v>21</v>
      </c>
      <c r="B36" s="5">
        <v>9034.39</v>
      </c>
      <c r="D36" s="1" t="s">
        <v>56</v>
      </c>
      <c r="E36" s="5">
        <v>10094248.74</v>
      </c>
      <c r="K36" s="23"/>
      <c r="L36" s="23"/>
    </row>
    <row r="37" spans="1:12" x14ac:dyDescent="0.25">
      <c r="A37" s="1" t="s">
        <v>22</v>
      </c>
      <c r="B37" s="5">
        <v>604590.02</v>
      </c>
      <c r="D37" s="18" t="s">
        <v>60</v>
      </c>
      <c r="E37" s="19">
        <v>162137.25</v>
      </c>
      <c r="K37" s="23"/>
      <c r="L37" s="23"/>
    </row>
    <row r="38" spans="1:12" ht="15.75" thickBot="1" x14ac:dyDescent="0.3">
      <c r="A38" s="6" t="s">
        <v>1</v>
      </c>
      <c r="B38" s="7">
        <f>SUM(B39:B40)</f>
        <v>3316262.92</v>
      </c>
      <c r="D38" s="10" t="s">
        <v>2</v>
      </c>
      <c r="E38" s="11">
        <f>E28+E29-E33</f>
        <v>23091865.32</v>
      </c>
      <c r="K38" s="23">
        <v>18790904.810000002</v>
      </c>
      <c r="L38" s="23">
        <v>4300960.5099999988</v>
      </c>
    </row>
    <row r="39" spans="1:12" x14ac:dyDescent="0.25">
      <c r="A39" s="1" t="s">
        <v>24</v>
      </c>
      <c r="B39" s="5">
        <v>2664032.67</v>
      </c>
      <c r="L39" s="21">
        <v>23091865.32</v>
      </c>
    </row>
    <row r="40" spans="1:12" ht="26.25" x14ac:dyDescent="0.4">
      <c r="A40" s="1" t="s">
        <v>25</v>
      </c>
      <c r="B40" s="5">
        <v>652230.25</v>
      </c>
      <c r="K40" s="2" t="s">
        <v>71</v>
      </c>
      <c r="L40" s="2"/>
    </row>
    <row r="41" spans="1:12" ht="27" thickBot="1" x14ac:dyDescent="0.45">
      <c r="A41" s="10" t="s">
        <v>2</v>
      </c>
      <c r="B41" s="11">
        <f>B33+B34-B38</f>
        <v>2632847.6799999997</v>
      </c>
      <c r="D41" s="3" t="s">
        <v>46</v>
      </c>
      <c r="E41" s="4" t="s">
        <v>4</v>
      </c>
      <c r="F41" s="17" t="s">
        <v>47</v>
      </c>
      <c r="K41" s="30" t="s">
        <v>66</v>
      </c>
      <c r="L41" s="30" t="s">
        <v>67</v>
      </c>
    </row>
    <row r="42" spans="1:12" x14ac:dyDescent="0.25">
      <c r="D42" s="8" t="s">
        <v>45</v>
      </c>
      <c r="E42" s="9">
        <v>0</v>
      </c>
      <c r="K42" s="23">
        <v>0</v>
      </c>
      <c r="L42" s="23">
        <v>0</v>
      </c>
    </row>
    <row r="43" spans="1:12" x14ac:dyDescent="0.25">
      <c r="D43" s="6" t="s">
        <v>0</v>
      </c>
      <c r="E43" s="7">
        <f>E44</f>
        <v>25345555.75</v>
      </c>
      <c r="K43" s="23"/>
      <c r="L43" s="23"/>
    </row>
    <row r="44" spans="1:12" x14ac:dyDescent="0.25">
      <c r="D44" s="1" t="s">
        <v>61</v>
      </c>
      <c r="E44" s="5">
        <v>25345555.75</v>
      </c>
      <c r="F44" t="s">
        <v>50</v>
      </c>
      <c r="K44" s="23">
        <v>0</v>
      </c>
      <c r="L44" s="23">
        <v>25345555.75</v>
      </c>
    </row>
    <row r="45" spans="1:12" x14ac:dyDescent="0.25">
      <c r="D45" s="6" t="s">
        <v>1</v>
      </c>
      <c r="E45" s="7">
        <f>SUM(E46:E48)</f>
        <v>48437421.07</v>
      </c>
      <c r="K45" s="23">
        <v>19447335.969999995</v>
      </c>
      <c r="L45" s="23">
        <v>28990085.100000005</v>
      </c>
    </row>
    <row r="46" spans="1:12" x14ac:dyDescent="0.25">
      <c r="D46" s="12" t="s">
        <v>57</v>
      </c>
      <c r="E46" s="16">
        <v>526730</v>
      </c>
      <c r="K46" s="23"/>
      <c r="L46" s="23"/>
    </row>
    <row r="47" spans="1:12" x14ac:dyDescent="0.25">
      <c r="D47" s="1" t="s">
        <v>58</v>
      </c>
      <c r="E47" s="5">
        <v>10934460.130000001</v>
      </c>
      <c r="K47" s="23"/>
      <c r="L47" s="23"/>
    </row>
    <row r="48" spans="1:12" x14ac:dyDescent="0.25">
      <c r="D48" s="1" t="s">
        <v>59</v>
      </c>
      <c r="E48" s="5">
        <v>36976230.939999998</v>
      </c>
      <c r="K48" s="23"/>
      <c r="L48" s="23"/>
    </row>
    <row r="49" spans="4:12" ht="15.75" thickBot="1" x14ac:dyDescent="0.3">
      <c r="D49" s="10" t="s">
        <v>2</v>
      </c>
      <c r="E49" s="11">
        <f>E42+E43-E45</f>
        <v>-23091865.32</v>
      </c>
      <c r="K49" s="23">
        <v>-19447335.969999995</v>
      </c>
      <c r="L49" s="23">
        <v>-3644529.3500000052</v>
      </c>
    </row>
    <row r="50" spans="4:12" x14ac:dyDescent="0.25">
      <c r="L50" s="21">
        <v>-23091865.32</v>
      </c>
    </row>
    <row r="52" spans="4:12" x14ac:dyDescent="0.25">
      <c r="D52" s="20" t="s">
        <v>63</v>
      </c>
    </row>
    <row r="53" spans="4:12" x14ac:dyDescent="0.25">
      <c r="D53" s="20" t="s">
        <v>64</v>
      </c>
      <c r="E53" s="20"/>
      <c r="F53" s="20"/>
      <c r="G53" s="20"/>
      <c r="H53" s="20"/>
    </row>
    <row r="54" spans="4:12" x14ac:dyDescent="0.25">
      <c r="D54" s="20" t="s">
        <v>65</v>
      </c>
      <c r="E54" s="20"/>
      <c r="F54" s="20"/>
      <c r="G54" s="20"/>
      <c r="H54" s="20"/>
    </row>
  </sheetData>
  <pageMargins left="0.70866141732283472" right="0.70866141732283472" top="0.78740157480314965" bottom="0.78740157480314965" header="0.31496062992125984" footer="0.31496062992125984"/>
  <pageSetup paperSize="9" scale="6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B15" sqref="B15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2" s="2" customFormat="1" ht="26.25" x14ac:dyDescent="0.4">
      <c r="A2" s="3" t="s">
        <v>3</v>
      </c>
      <c r="B2" s="4" t="s">
        <v>4</v>
      </c>
    </row>
    <row r="3" spans="1:2" ht="15.75" thickBot="1" x14ac:dyDescent="0.3"/>
    <row r="4" spans="1:2" x14ac:dyDescent="0.25">
      <c r="A4" s="8" t="s">
        <v>6</v>
      </c>
      <c r="B4" s="14">
        <v>20</v>
      </c>
    </row>
    <row r="5" spans="1:2" x14ac:dyDescent="0.25">
      <c r="A5" s="6" t="s">
        <v>0</v>
      </c>
      <c r="B5" s="13">
        <v>0</v>
      </c>
    </row>
    <row r="6" spans="1:2" x14ac:dyDescent="0.25">
      <c r="A6" s="6" t="s">
        <v>1</v>
      </c>
      <c r="B6" s="13">
        <v>0</v>
      </c>
    </row>
    <row r="7" spans="1:2" ht="15.75" thickBot="1" x14ac:dyDescent="0.3">
      <c r="A7" s="10" t="s">
        <v>2</v>
      </c>
      <c r="B7" s="15">
        <f>B4+B5-B6</f>
        <v>20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"/>
  <sheetViews>
    <sheetView workbookViewId="0">
      <selection activeCell="B14" sqref="B14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2" s="2" customFormat="1" ht="26.25" x14ac:dyDescent="0.4">
      <c r="A2" s="3" t="s">
        <v>5</v>
      </c>
      <c r="B2" s="4" t="s">
        <v>4</v>
      </c>
    </row>
    <row r="3" spans="1:2" ht="15.75" thickBot="1" x14ac:dyDescent="0.3"/>
    <row r="4" spans="1:2" x14ac:dyDescent="0.25">
      <c r="A4" s="8" t="s">
        <v>7</v>
      </c>
      <c r="B4" s="9">
        <v>4924171.04</v>
      </c>
    </row>
    <row r="5" spans="1:2" x14ac:dyDescent="0.25">
      <c r="A5" s="6" t="s">
        <v>0</v>
      </c>
      <c r="B5" s="7">
        <f>B6</f>
        <v>6706007.2599999998</v>
      </c>
    </row>
    <row r="6" spans="1:2" x14ac:dyDescent="0.25">
      <c r="A6" s="1" t="s">
        <v>9</v>
      </c>
      <c r="B6" s="5">
        <v>6706007.2599999998</v>
      </c>
    </row>
    <row r="7" spans="1:2" x14ac:dyDescent="0.25">
      <c r="A7" s="6" t="s">
        <v>1</v>
      </c>
      <c r="B7" s="7">
        <f>SUM(B8:B13)</f>
        <v>5019122</v>
      </c>
    </row>
    <row r="8" spans="1:2" x14ac:dyDescent="0.25">
      <c r="A8" s="1" t="s">
        <v>8</v>
      </c>
      <c r="B8" s="5">
        <v>654600</v>
      </c>
    </row>
    <row r="9" spans="1:2" x14ac:dyDescent="0.25">
      <c r="A9" s="1" t="s">
        <v>10</v>
      </c>
      <c r="B9" s="5">
        <v>1789910</v>
      </c>
    </row>
    <row r="10" spans="1:2" x14ac:dyDescent="0.25">
      <c r="A10" s="1" t="s">
        <v>11</v>
      </c>
      <c r="B10" s="5">
        <v>806000</v>
      </c>
    </row>
    <row r="11" spans="1:2" x14ac:dyDescent="0.25">
      <c r="A11" s="1" t="s">
        <v>12</v>
      </c>
      <c r="B11" s="5">
        <v>1673612</v>
      </c>
    </row>
    <row r="12" spans="1:2" x14ac:dyDescent="0.25">
      <c r="A12" s="1" t="s">
        <v>13</v>
      </c>
      <c r="B12" s="5">
        <v>75000</v>
      </c>
    </row>
    <row r="13" spans="1:2" x14ac:dyDescent="0.25">
      <c r="A13" s="1" t="s">
        <v>14</v>
      </c>
      <c r="B13" s="5">
        <v>20000</v>
      </c>
    </row>
    <row r="14" spans="1:2" ht="15.75" thickBot="1" x14ac:dyDescent="0.3">
      <c r="A14" s="10" t="s">
        <v>2</v>
      </c>
      <c r="B14" s="11">
        <f>B4+B5-B7</f>
        <v>6611056.3000000007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B9" sqref="B9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2" s="2" customFormat="1" ht="26.25" x14ac:dyDescent="0.4">
      <c r="A2" s="3" t="s">
        <v>15</v>
      </c>
      <c r="B2" s="4" t="s">
        <v>4</v>
      </c>
    </row>
    <row r="3" spans="1:2" ht="15.75" thickBot="1" x14ac:dyDescent="0.3"/>
    <row r="4" spans="1:2" x14ac:dyDescent="0.25">
      <c r="A4" s="8" t="s">
        <v>17</v>
      </c>
      <c r="B4" s="9">
        <v>16003323.189999999</v>
      </c>
    </row>
    <row r="5" spans="1:2" x14ac:dyDescent="0.25">
      <c r="A5" s="6" t="s">
        <v>0</v>
      </c>
      <c r="B5" s="7">
        <f>B6</f>
        <v>5047705.5</v>
      </c>
    </row>
    <row r="6" spans="1:2" x14ac:dyDescent="0.25">
      <c r="A6" s="1" t="s">
        <v>18</v>
      </c>
      <c r="B6" s="5">
        <v>5047705.5</v>
      </c>
    </row>
    <row r="7" spans="1:2" x14ac:dyDescent="0.25">
      <c r="A7" s="6" t="s">
        <v>1</v>
      </c>
      <c r="B7" s="7">
        <f>B8</f>
        <v>5101895</v>
      </c>
    </row>
    <row r="8" spans="1:2" x14ac:dyDescent="0.25">
      <c r="A8" s="1" t="s">
        <v>19</v>
      </c>
      <c r="B8" s="5">
        <v>5101895</v>
      </c>
    </row>
    <row r="9" spans="1:2" ht="15.75" thickBot="1" x14ac:dyDescent="0.3">
      <c r="A9" s="10" t="s">
        <v>2</v>
      </c>
      <c r="B9" s="11">
        <f>B4+B5-B7</f>
        <v>15949133.689999998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activeCell="B12" sqref="B12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2" s="2" customFormat="1" ht="26.25" x14ac:dyDescent="0.4">
      <c r="A2" s="3" t="s">
        <v>20</v>
      </c>
      <c r="B2" s="4" t="s">
        <v>4</v>
      </c>
    </row>
    <row r="3" spans="1:2" ht="15.75" thickBot="1" x14ac:dyDescent="0.3"/>
    <row r="4" spans="1:2" x14ac:dyDescent="0.25">
      <c r="A4" s="8" t="s">
        <v>16</v>
      </c>
      <c r="B4" s="9">
        <v>2667177.52</v>
      </c>
    </row>
    <row r="5" spans="1:2" x14ac:dyDescent="0.25">
      <c r="A5" s="6" t="s">
        <v>0</v>
      </c>
      <c r="B5" s="7">
        <f>SUM(B6:B8)</f>
        <v>3281933.08</v>
      </c>
    </row>
    <row r="6" spans="1:2" x14ac:dyDescent="0.25">
      <c r="A6" s="12" t="s">
        <v>23</v>
      </c>
      <c r="B6" s="16">
        <v>2668308.67</v>
      </c>
    </row>
    <row r="7" spans="1:2" x14ac:dyDescent="0.25">
      <c r="A7" s="1" t="s">
        <v>21</v>
      </c>
      <c r="B7" s="5">
        <v>9034.39</v>
      </c>
    </row>
    <row r="8" spans="1:2" x14ac:dyDescent="0.25">
      <c r="A8" s="1" t="s">
        <v>22</v>
      </c>
      <c r="B8" s="5">
        <v>604590.02</v>
      </c>
    </row>
    <row r="9" spans="1:2" x14ac:dyDescent="0.25">
      <c r="A9" s="6" t="s">
        <v>1</v>
      </c>
      <c r="B9" s="7">
        <f>SUM(B10:B11)</f>
        <v>3316262.92</v>
      </c>
    </row>
    <row r="10" spans="1:2" x14ac:dyDescent="0.25">
      <c r="A10" s="1" t="s">
        <v>24</v>
      </c>
      <c r="B10" s="5">
        <v>2664032.67</v>
      </c>
    </row>
    <row r="11" spans="1:2" x14ac:dyDescent="0.25">
      <c r="A11" s="1" t="s">
        <v>25</v>
      </c>
      <c r="B11" s="5">
        <v>652230.25</v>
      </c>
    </row>
    <row r="12" spans="1:2" ht="15.75" thickBot="1" x14ac:dyDescent="0.3">
      <c r="A12" s="10" t="s">
        <v>2</v>
      </c>
      <c r="B12" s="11">
        <f>B4+B5-B9</f>
        <v>2632847.6799999997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opLeftCell="B1" workbookViewId="0">
      <selection activeCell="E2" sqref="E2:F13"/>
    </sheetView>
  </sheetViews>
  <sheetFormatPr defaultRowHeight="15" x14ac:dyDescent="0.25"/>
  <cols>
    <col min="1" max="1" width="33.140625" bestFit="1" customWidth="1"/>
    <col min="2" max="4" width="25.7109375" customWidth="1"/>
    <col min="5" max="5" width="22.7109375" customWidth="1"/>
    <col min="6" max="6" width="16.28515625" bestFit="1" customWidth="1"/>
  </cols>
  <sheetData>
    <row r="2" spans="1:6" s="2" customFormat="1" ht="26.25" x14ac:dyDescent="0.4">
      <c r="A2" s="3" t="s">
        <v>26</v>
      </c>
      <c r="B2" s="4" t="s">
        <v>4</v>
      </c>
      <c r="C2" s="17" t="s">
        <v>33</v>
      </c>
      <c r="E2" s="2" t="s">
        <v>72</v>
      </c>
    </row>
    <row r="3" spans="1:6" ht="15.75" thickBot="1" x14ac:dyDescent="0.3">
      <c r="E3" s="30" t="s">
        <v>66</v>
      </c>
      <c r="F3" s="30" t="s">
        <v>67</v>
      </c>
    </row>
    <row r="4" spans="1:6" x14ac:dyDescent="0.25">
      <c r="A4" s="8" t="s">
        <v>27</v>
      </c>
      <c r="B4" s="9">
        <v>133861096.59999999</v>
      </c>
      <c r="E4" s="23">
        <f>B4-F4</f>
        <v>133358088.47</v>
      </c>
      <c r="F4" s="23">
        <v>503008.12999999849</v>
      </c>
    </row>
    <row r="5" spans="1:6" x14ac:dyDescent="0.25">
      <c r="A5" s="6" t="s">
        <v>0</v>
      </c>
      <c r="B5" s="7">
        <f>SUM(B6:B7)</f>
        <v>70792630.159999996</v>
      </c>
      <c r="E5" s="23"/>
      <c r="F5" s="23"/>
    </row>
    <row r="6" spans="1:6" x14ac:dyDescent="0.25">
      <c r="A6" s="1" t="s">
        <v>30</v>
      </c>
      <c r="B6" s="5">
        <v>70437630.159999996</v>
      </c>
      <c r="C6" t="s">
        <v>31</v>
      </c>
      <c r="E6" s="23">
        <f>B6-F6</f>
        <v>34227831.559999995</v>
      </c>
      <c r="F6" s="23">
        <v>36209798.600000001</v>
      </c>
    </row>
    <row r="7" spans="1:6" x14ac:dyDescent="0.25">
      <c r="A7" s="1" t="s">
        <v>34</v>
      </c>
      <c r="B7" s="5">
        <v>355000</v>
      </c>
      <c r="C7" t="s">
        <v>35</v>
      </c>
      <c r="D7" t="s">
        <v>36</v>
      </c>
      <c r="E7" s="23"/>
      <c r="F7" s="23">
        <f>B7</f>
        <v>355000</v>
      </c>
    </row>
    <row r="8" spans="1:6" x14ac:dyDescent="0.25">
      <c r="A8" s="6" t="s">
        <v>1</v>
      </c>
      <c r="B8" s="7">
        <f>SUM(B9:B11)</f>
        <v>30139915.440000001</v>
      </c>
      <c r="E8" s="23"/>
      <c r="F8" s="23"/>
    </row>
    <row r="9" spans="1:6" x14ac:dyDescent="0.25">
      <c r="A9" s="12" t="s">
        <v>38</v>
      </c>
      <c r="B9" s="16">
        <v>4439359.6900000004</v>
      </c>
      <c r="E9" s="23">
        <f>B9-F9</f>
        <v>4475182.5900000008</v>
      </c>
      <c r="F9" s="23">
        <v>-35822.9</v>
      </c>
    </row>
    <row r="10" spans="1:6" x14ac:dyDescent="0.25">
      <c r="A10" s="1" t="s">
        <v>37</v>
      </c>
      <c r="B10" s="5">
        <v>25345555.75</v>
      </c>
      <c r="E10" s="23"/>
      <c r="F10" s="23">
        <f>B10</f>
        <v>25345555.75</v>
      </c>
    </row>
    <row r="11" spans="1:6" x14ac:dyDescent="0.25">
      <c r="A11" s="1" t="s">
        <v>62</v>
      </c>
      <c r="B11" s="5">
        <v>355000</v>
      </c>
      <c r="C11" t="s">
        <v>35</v>
      </c>
      <c r="D11" t="s">
        <v>36</v>
      </c>
      <c r="E11" s="23"/>
      <c r="F11" s="23">
        <f>B11</f>
        <v>355000</v>
      </c>
    </row>
    <row r="12" spans="1:6" ht="15.75" thickBot="1" x14ac:dyDescent="0.3">
      <c r="A12" s="10" t="s">
        <v>2</v>
      </c>
      <c r="B12" s="11">
        <f>B4+B5-B8</f>
        <v>174513811.31999999</v>
      </c>
      <c r="E12" s="23">
        <f>E4+E6-E9</f>
        <v>163110737.44</v>
      </c>
      <c r="F12" s="23">
        <f>F4+F6+F7-F9-F10-F11</f>
        <v>11403073.879999995</v>
      </c>
    </row>
    <row r="13" spans="1:6" x14ac:dyDescent="0.25">
      <c r="F13" s="21">
        <f>SUM(E12:F12)</f>
        <v>174513811.31999999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workbookViewId="0">
      <selection activeCell="D2" sqref="D2:E12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5" s="2" customFormat="1" ht="26.25" x14ac:dyDescent="0.4">
      <c r="A2" s="3" t="s">
        <v>28</v>
      </c>
      <c r="B2" s="4" t="s">
        <v>4</v>
      </c>
      <c r="C2" s="17" t="s">
        <v>33</v>
      </c>
      <c r="D2" s="2" t="s">
        <v>69</v>
      </c>
    </row>
    <row r="3" spans="1:5" ht="15.75" thickBot="1" x14ac:dyDescent="0.3">
      <c r="D3" s="30" t="s">
        <v>66</v>
      </c>
      <c r="E3" s="30" t="s">
        <v>67</v>
      </c>
    </row>
    <row r="4" spans="1:5" x14ac:dyDescent="0.25">
      <c r="A4" s="8" t="s">
        <v>29</v>
      </c>
      <c r="B4" s="9">
        <v>30868640.199999999</v>
      </c>
      <c r="C4" s="25"/>
      <c r="D4" s="23">
        <f>B4-E4</f>
        <v>27132494.109999999</v>
      </c>
      <c r="E4" s="23">
        <f>46598+3689548.09</f>
        <v>3736146.09</v>
      </c>
    </row>
    <row r="5" spans="1:5" x14ac:dyDescent="0.25">
      <c r="A5" s="6" t="s">
        <v>0</v>
      </c>
      <c r="B5" s="7">
        <f>B6</f>
        <v>8352610.2699999996</v>
      </c>
      <c r="C5" s="26"/>
      <c r="D5" s="23"/>
      <c r="E5" s="23"/>
    </row>
    <row r="6" spans="1:5" x14ac:dyDescent="0.25">
      <c r="A6" s="1" t="s">
        <v>32</v>
      </c>
      <c r="B6" s="5">
        <v>8352610.2699999996</v>
      </c>
      <c r="C6" s="27"/>
      <c r="D6" s="23">
        <f>B6-E6</f>
        <v>7554631.1299999999</v>
      </c>
      <c r="E6" s="23">
        <f>125337+396939.31+275702.83</f>
        <v>797979.14</v>
      </c>
    </row>
    <row r="7" spans="1:5" x14ac:dyDescent="0.25">
      <c r="A7" s="6" t="s">
        <v>1</v>
      </c>
      <c r="B7" s="7">
        <f>SUM(B8:B10)</f>
        <v>2783365.4</v>
      </c>
      <c r="C7" s="26"/>
      <c r="D7" s="23"/>
      <c r="E7" s="23"/>
    </row>
    <row r="8" spans="1:5" x14ac:dyDescent="0.25">
      <c r="A8" s="1" t="s">
        <v>39</v>
      </c>
      <c r="B8" s="5">
        <v>760214.25</v>
      </c>
      <c r="C8" s="27"/>
      <c r="D8" s="23">
        <f>B8-E8</f>
        <v>796214.25</v>
      </c>
      <c r="E8" s="23">
        <v>-36000</v>
      </c>
    </row>
    <row r="9" spans="1:5" x14ac:dyDescent="0.25">
      <c r="A9" s="1" t="s">
        <v>40</v>
      </c>
      <c r="B9" s="5">
        <v>1973151.15</v>
      </c>
      <c r="C9" s="27"/>
      <c r="D9" s="23">
        <v>1973151.15</v>
      </c>
      <c r="E9" s="23">
        <v>0</v>
      </c>
    </row>
    <row r="10" spans="1:5" x14ac:dyDescent="0.25">
      <c r="A10" s="1" t="s">
        <v>41</v>
      </c>
      <c r="B10" s="29">
        <v>50000</v>
      </c>
      <c r="C10" s="28" t="s">
        <v>42</v>
      </c>
      <c r="D10" s="23">
        <v>0</v>
      </c>
      <c r="E10" s="23">
        <v>50000</v>
      </c>
    </row>
    <row r="11" spans="1:5" ht="15.75" thickBot="1" x14ac:dyDescent="0.3">
      <c r="A11" s="10" t="s">
        <v>2</v>
      </c>
      <c r="B11" s="11">
        <f>B4+B5-B7</f>
        <v>36437885.07</v>
      </c>
      <c r="C11" s="25"/>
      <c r="D11" s="23">
        <f>D4+D6-D8-D9-D10</f>
        <v>31917759.840000004</v>
      </c>
      <c r="E11" s="23">
        <f>E4+E6-E8-E9-E10</f>
        <v>4520125.2299999995</v>
      </c>
    </row>
    <row r="12" spans="1:5" x14ac:dyDescent="0.25">
      <c r="B12" s="24"/>
      <c r="D12" s="22"/>
      <c r="E12" s="21">
        <f>D11+E11</f>
        <v>36437885.07</v>
      </c>
    </row>
    <row r="14" spans="1:5" x14ac:dyDescent="0.25">
      <c r="A14" s="20" t="s">
        <v>63</v>
      </c>
    </row>
    <row r="15" spans="1:5" x14ac:dyDescent="0.25">
      <c r="A15" s="20" t="s">
        <v>68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opLeftCell="B1" workbookViewId="0">
      <selection activeCell="D2" sqref="D2:E15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5" s="2" customFormat="1" ht="26.25" x14ac:dyDescent="0.4">
      <c r="A2" s="3" t="s">
        <v>43</v>
      </c>
      <c r="B2" s="4" t="s">
        <v>4</v>
      </c>
      <c r="C2" s="17" t="s">
        <v>44</v>
      </c>
      <c r="D2" s="2" t="s">
        <v>70</v>
      </c>
    </row>
    <row r="3" spans="1:5" ht="15.75" thickBot="1" x14ac:dyDescent="0.3">
      <c r="D3" s="30" t="s">
        <v>66</v>
      </c>
      <c r="E3" s="30" t="s">
        <v>67</v>
      </c>
    </row>
    <row r="4" spans="1:5" x14ac:dyDescent="0.25">
      <c r="A4" s="8" t="s">
        <v>45</v>
      </c>
      <c r="B4" s="9">
        <v>7928902.0599999996</v>
      </c>
      <c r="D4" s="23">
        <f>B4-E4</f>
        <v>8753404.0800000001</v>
      </c>
      <c r="E4" s="23">
        <v>-824502.02000000118</v>
      </c>
    </row>
    <row r="5" spans="1:5" x14ac:dyDescent="0.25">
      <c r="A5" s="6" t="s">
        <v>0</v>
      </c>
      <c r="B5" s="7">
        <f>SUM(B6:B8)</f>
        <v>26821627.609999999</v>
      </c>
      <c r="D5" s="23"/>
      <c r="E5" s="23"/>
    </row>
    <row r="6" spans="1:5" x14ac:dyDescent="0.25">
      <c r="A6" s="1" t="s">
        <v>48</v>
      </c>
      <c r="B6" s="5">
        <v>1973151.13</v>
      </c>
      <c r="C6" t="s">
        <v>49</v>
      </c>
      <c r="D6" s="23">
        <f>B6</f>
        <v>1973151.13</v>
      </c>
      <c r="E6" s="23"/>
    </row>
    <row r="7" spans="1:5" x14ac:dyDescent="0.25">
      <c r="A7" s="1" t="s">
        <v>51</v>
      </c>
      <c r="B7" s="5">
        <v>18969556.16</v>
      </c>
      <c r="D7" s="23">
        <f>B7-E7</f>
        <v>18341537.16</v>
      </c>
      <c r="E7" s="23">
        <v>628019</v>
      </c>
    </row>
    <row r="8" spans="1:5" x14ac:dyDescent="0.25">
      <c r="A8" s="1" t="s">
        <v>52</v>
      </c>
      <c r="B8" s="5">
        <v>5878920.3200000003</v>
      </c>
      <c r="C8" t="s">
        <v>53</v>
      </c>
      <c r="D8" s="23"/>
      <c r="E8" s="23">
        <f>B8</f>
        <v>5878920.3200000003</v>
      </c>
    </row>
    <row r="9" spans="1:5" x14ac:dyDescent="0.25">
      <c r="A9" s="6" t="s">
        <v>1</v>
      </c>
      <c r="B9" s="7">
        <f>SUM(B10:B13)</f>
        <v>11658664.35</v>
      </c>
      <c r="D9" s="23">
        <f>B9-E9</f>
        <v>10277187.559999999</v>
      </c>
      <c r="E9" s="23">
        <v>1381476.79</v>
      </c>
    </row>
    <row r="10" spans="1:5" x14ac:dyDescent="0.25">
      <c r="A10" s="12" t="s">
        <v>54</v>
      </c>
      <c r="B10" s="16">
        <v>475248.96</v>
      </c>
      <c r="D10" s="23"/>
      <c r="E10" s="23"/>
    </row>
    <row r="11" spans="1:5" x14ac:dyDescent="0.25">
      <c r="A11" s="1" t="s">
        <v>55</v>
      </c>
      <c r="B11" s="5">
        <v>927029.4</v>
      </c>
      <c r="D11" s="23"/>
      <c r="E11" s="23"/>
    </row>
    <row r="12" spans="1:5" x14ac:dyDescent="0.25">
      <c r="A12" s="1" t="s">
        <v>56</v>
      </c>
      <c r="B12" s="5">
        <v>10094248.74</v>
      </c>
      <c r="D12" s="23"/>
      <c r="E12" s="23"/>
    </row>
    <row r="13" spans="1:5" x14ac:dyDescent="0.25">
      <c r="A13" s="18" t="s">
        <v>60</v>
      </c>
      <c r="B13" s="19">
        <v>162137.25</v>
      </c>
      <c r="D13" s="23"/>
      <c r="E13" s="23"/>
    </row>
    <row r="14" spans="1:5" ht="15.75" thickBot="1" x14ac:dyDescent="0.3">
      <c r="A14" s="10" t="s">
        <v>2</v>
      </c>
      <c r="B14" s="11">
        <f>B4+B5-B9</f>
        <v>23091865.32</v>
      </c>
      <c r="D14" s="23">
        <f>D4+D6+D7-D9</f>
        <v>18790904.810000002</v>
      </c>
      <c r="E14" s="23">
        <f>E4+E7+E8-E9</f>
        <v>4300960.5099999988</v>
      </c>
    </row>
    <row r="15" spans="1:5" x14ac:dyDescent="0.25">
      <c r="E15" s="21">
        <f>SUM(D14:E14)</f>
        <v>23091865.32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topLeftCell="B1" workbookViewId="0">
      <selection activeCell="D2" sqref="D2:E12"/>
    </sheetView>
  </sheetViews>
  <sheetFormatPr defaultRowHeight="15" x14ac:dyDescent="0.25"/>
  <cols>
    <col min="1" max="1" width="33.140625" bestFit="1" customWidth="1"/>
    <col min="2" max="5" width="25.7109375" customWidth="1"/>
  </cols>
  <sheetData>
    <row r="2" spans="1:5" s="2" customFormat="1" ht="26.25" x14ac:dyDescent="0.4">
      <c r="A2" s="3" t="s">
        <v>46</v>
      </c>
      <c r="B2" s="4" t="s">
        <v>4</v>
      </c>
      <c r="C2" s="17" t="s">
        <v>47</v>
      </c>
      <c r="D2" s="2" t="s">
        <v>71</v>
      </c>
    </row>
    <row r="3" spans="1:5" ht="15.75" thickBot="1" x14ac:dyDescent="0.3">
      <c r="D3" s="30" t="s">
        <v>66</v>
      </c>
      <c r="E3" s="30" t="s">
        <v>67</v>
      </c>
    </row>
    <row r="4" spans="1:5" x14ac:dyDescent="0.25">
      <c r="A4" s="8" t="s">
        <v>45</v>
      </c>
      <c r="B4" s="9">
        <v>0</v>
      </c>
      <c r="D4" s="23">
        <v>0</v>
      </c>
      <c r="E4" s="23">
        <v>0</v>
      </c>
    </row>
    <row r="5" spans="1:5" x14ac:dyDescent="0.25">
      <c r="A5" s="6" t="s">
        <v>0</v>
      </c>
      <c r="B5" s="7">
        <f>B6</f>
        <v>25345555.75</v>
      </c>
      <c r="D5" s="23"/>
      <c r="E5" s="23"/>
    </row>
    <row r="6" spans="1:5" x14ac:dyDescent="0.25">
      <c r="A6" s="1" t="s">
        <v>61</v>
      </c>
      <c r="B6" s="5">
        <v>25345555.75</v>
      </c>
      <c r="C6" t="s">
        <v>50</v>
      </c>
      <c r="D6" s="23">
        <f>B6-E6</f>
        <v>0</v>
      </c>
      <c r="E6" s="23">
        <f>B6</f>
        <v>25345555.75</v>
      </c>
    </row>
    <row r="7" spans="1:5" x14ac:dyDescent="0.25">
      <c r="A7" s="6" t="s">
        <v>1</v>
      </c>
      <c r="B7" s="7">
        <f>SUM(B8:B10)</f>
        <v>48437421.07</v>
      </c>
      <c r="D7" s="23">
        <f>B7-E7</f>
        <v>19447335.969999995</v>
      </c>
      <c r="E7" s="23">
        <v>28990085.100000005</v>
      </c>
    </row>
    <row r="8" spans="1:5" x14ac:dyDescent="0.25">
      <c r="A8" s="12" t="s">
        <v>57</v>
      </c>
      <c r="B8" s="16">
        <v>526730</v>
      </c>
      <c r="D8" s="23"/>
      <c r="E8" s="23"/>
    </row>
    <row r="9" spans="1:5" x14ac:dyDescent="0.25">
      <c r="A9" s="1" t="s">
        <v>58</v>
      </c>
      <c r="B9" s="5">
        <v>10934460.130000001</v>
      </c>
      <c r="D9" s="23"/>
      <c r="E9" s="23"/>
    </row>
    <row r="10" spans="1:5" x14ac:dyDescent="0.25">
      <c r="A10" s="1" t="s">
        <v>59</v>
      </c>
      <c r="B10" s="5">
        <v>36976230.939999998</v>
      </c>
      <c r="D10" s="23"/>
      <c r="E10" s="23"/>
    </row>
    <row r="11" spans="1:5" ht="15.75" thickBot="1" x14ac:dyDescent="0.3">
      <c r="A11" s="10" t="s">
        <v>2</v>
      </c>
      <c r="B11" s="11">
        <f>B4+B5-B7</f>
        <v>-23091865.32</v>
      </c>
      <c r="D11" s="23">
        <f>D4-D7</f>
        <v>-19447335.969999995</v>
      </c>
      <c r="E11" s="23">
        <f>E4+E6-E7</f>
        <v>-3644529.3500000052</v>
      </c>
    </row>
    <row r="12" spans="1:5" x14ac:dyDescent="0.25">
      <c r="E12" s="21">
        <f>SUM(D11:E11)</f>
        <v>-23091865.32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Přehled fondů CELKEM</vt:lpstr>
      <vt:lpstr>F. odměn</vt:lpstr>
      <vt:lpstr>F. sociální</vt:lpstr>
      <vt:lpstr>F. stipendijní</vt:lpstr>
      <vt:lpstr>FÚUP</vt:lpstr>
      <vt:lpstr>FPP</vt:lpstr>
      <vt:lpstr>FPP HV</vt:lpstr>
      <vt:lpstr>FRIM</vt:lpstr>
      <vt:lpstr>FRIM z FPP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2019-02-18T07:06:17Z</cp:lastPrinted>
  <dcterms:created xsi:type="dcterms:W3CDTF">2019-02-14T09:30:39Z</dcterms:created>
  <dcterms:modified xsi:type="dcterms:W3CDTF">2019-03-25T11:04:57Z</dcterms:modified>
</cp:coreProperties>
</file>