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Zprávy o hospodaření\Zpráva o hospodaření 2018\hospodareni_prilohy_2018\"/>
    </mc:Choice>
  </mc:AlternateContent>
  <bookViews>
    <workbookView xWindow="0" yWindow="0" windowWidth="28800" windowHeight="12000" firstSheet="2" activeTab="2"/>
  </bookViews>
  <sheets>
    <sheet name="NEW" sheetId="2" state="hidden" r:id="rId1"/>
    <sheet name="NEW (2)" sheetId="3" state="hidden" r:id="rId2"/>
    <sheet name="2018" sheetId="34" r:id="rId3"/>
  </sheets>
  <externalReferences>
    <externalReference r:id="rId4"/>
  </externalReferences>
  <definedNames>
    <definedName name="_xlnm.Print_Area" localSheetId="1">'NEW (2)'!$B$1:$K$38</definedName>
  </definedNames>
  <calcPr calcId="162913"/>
</workbook>
</file>

<file path=xl/calcChain.xml><?xml version="1.0" encoding="utf-8"?>
<calcChain xmlns="http://schemas.openxmlformats.org/spreadsheetml/2006/main">
  <c r="E21" i="34" l="1"/>
  <c r="F21" i="34"/>
  <c r="G21" i="34"/>
  <c r="H21" i="34"/>
  <c r="I21" i="34"/>
  <c r="J21" i="34"/>
  <c r="K21" i="34"/>
  <c r="D21" i="34"/>
  <c r="G13" i="34" l="1"/>
  <c r="K5" i="34" l="1"/>
  <c r="I20" i="34" l="1"/>
  <c r="K20" i="34" s="1"/>
  <c r="J13" i="34" l="1"/>
  <c r="I13" i="34"/>
  <c r="H13" i="34"/>
  <c r="F13" i="34"/>
  <c r="E13" i="34"/>
  <c r="D13" i="34"/>
  <c r="K6" i="34" l="1"/>
  <c r="K7" i="34" l="1"/>
  <c r="K9" i="34" l="1"/>
  <c r="K10" i="34"/>
  <c r="K11" i="34"/>
  <c r="K12" i="34"/>
  <c r="K13" i="34"/>
  <c r="K14" i="34"/>
  <c r="K15" i="34"/>
  <c r="K16" i="34"/>
  <c r="K17" i="34"/>
  <c r="K19" i="34"/>
  <c r="K18" i="34"/>
  <c r="K8" i="34"/>
  <c r="L21" i="34" l="1"/>
  <c r="L22" i="34" s="1"/>
  <c r="C29" i="34" l="1"/>
  <c r="G27" i="34" s="1"/>
  <c r="K28" i="34"/>
  <c r="G26" i="34" l="1"/>
  <c r="G29" i="34" s="1"/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6" i="3"/>
  <c r="F29" i="3" l="1"/>
  <c r="G29" i="3"/>
  <c r="H29" i="3"/>
  <c r="I29" i="3"/>
  <c r="J29" i="3"/>
  <c r="K34" i="3" l="1"/>
  <c r="K36" i="3" s="1"/>
  <c r="J36" i="3" l="1"/>
  <c r="G36" i="3" l="1"/>
  <c r="D36" i="3"/>
  <c r="E29" i="3"/>
  <c r="D29" i="3"/>
  <c r="K29" i="3" l="1"/>
  <c r="J29" i="2"/>
  <c r="J32" i="2" l="1"/>
  <c r="K17" i="2"/>
  <c r="K15" i="2"/>
  <c r="K14" i="2"/>
  <c r="K21" i="2"/>
  <c r="D32" i="2" l="1"/>
  <c r="K6" i="2"/>
  <c r="K7" i="2"/>
  <c r="K8" i="2"/>
  <c r="K9" i="2"/>
  <c r="K11" i="2"/>
  <c r="K12" i="2"/>
  <c r="K13" i="2"/>
  <c r="K16" i="2"/>
  <c r="K18" i="2"/>
  <c r="K19" i="2"/>
  <c r="K20" i="2"/>
  <c r="K22" i="2"/>
  <c r="K23" i="2"/>
  <c r="K5" i="2"/>
  <c r="H25" i="2"/>
  <c r="D25" i="2"/>
  <c r="K10" i="2"/>
  <c r="C23" i="2"/>
  <c r="C22" i="2"/>
  <c r="C20" i="2"/>
  <c r="C19" i="2"/>
  <c r="C18" i="2"/>
  <c r="C16" i="2"/>
  <c r="C13" i="2"/>
  <c r="C12" i="2"/>
  <c r="C11" i="2"/>
  <c r="C10" i="2"/>
  <c r="C9" i="2"/>
  <c r="C8" i="2"/>
  <c r="C7" i="2"/>
  <c r="C6" i="2"/>
  <c r="C5" i="2"/>
  <c r="J25" i="2"/>
  <c r="I25" i="2"/>
  <c r="G25" i="2"/>
  <c r="E25" i="2" l="1"/>
  <c r="F25" i="2" l="1"/>
  <c r="K25" i="2" s="1"/>
  <c r="G32" i="2" l="1"/>
</calcChain>
</file>

<file path=xl/sharedStrings.xml><?xml version="1.0" encoding="utf-8"?>
<sst xmlns="http://schemas.openxmlformats.org/spreadsheetml/2006/main" count="159" uniqueCount="92">
  <si>
    <t>Osobní náklady (včetně odvodů)</t>
  </si>
  <si>
    <t>Materiál</t>
  </si>
  <si>
    <t>Cestovné</t>
  </si>
  <si>
    <t>Energie</t>
  </si>
  <si>
    <t>Opravy a udržování</t>
  </si>
  <si>
    <t>Ostatní služby</t>
  </si>
  <si>
    <t>Sekretariát, řízení a provoz fakulty</t>
  </si>
  <si>
    <t>Ceny děkana</t>
  </si>
  <si>
    <t>Fondy proděkanů a členové RVŠ</t>
  </si>
  <si>
    <t>Motivační odměny</t>
  </si>
  <si>
    <t>CELKEM</t>
  </si>
  <si>
    <t>Celkem</t>
  </si>
  <si>
    <t>Náklady celkem</t>
  </si>
  <si>
    <t>Odpisy</t>
  </si>
  <si>
    <t>Ekonomické oddělení</t>
  </si>
  <si>
    <t>Personální a mzdové oddělení</t>
  </si>
  <si>
    <t>Oddělení VaV</t>
  </si>
  <si>
    <t>Oddělení projektové podpory</t>
  </si>
  <si>
    <t>Oddělení vnějších a vnitřních vztahů</t>
  </si>
  <si>
    <t>Studijní oddělení</t>
  </si>
  <si>
    <t>Oddělení technické podpory</t>
  </si>
  <si>
    <t>Správa budov Envelopa - 3911 (vč. 3913, 3914 a 3940)</t>
  </si>
  <si>
    <t>Botanická zahrada</t>
  </si>
  <si>
    <t>Školicí středisko Karlov</t>
  </si>
  <si>
    <t>Správa zeleně</t>
  </si>
  <si>
    <t>Kabinet  pedagogické přípravy</t>
  </si>
  <si>
    <t>Kabinet cizích jazyků</t>
  </si>
  <si>
    <t xml:space="preserve">Střediska </t>
  </si>
  <si>
    <t>Podíl na příspěvku</t>
  </si>
  <si>
    <t xml:space="preserve">Režie </t>
  </si>
  <si>
    <t>Investice</t>
  </si>
  <si>
    <t>Energie Envelopa</t>
  </si>
  <si>
    <t>Energie Holice</t>
  </si>
  <si>
    <t xml:space="preserve">Správa budov Holice - 3912 </t>
  </si>
  <si>
    <t>Energie Pevnost</t>
  </si>
  <si>
    <t>Centrum popularizace</t>
  </si>
  <si>
    <t>Hospodaření děkanátu za rok 2016 po oděleních  /11 a /30</t>
  </si>
  <si>
    <t>Náklady 2016</t>
  </si>
  <si>
    <t>Příjmy 2016</t>
  </si>
  <si>
    <t>Příloha 2.5</t>
  </si>
  <si>
    <t>Rezerva děkana 2016</t>
  </si>
  <si>
    <t>Rezerva děkana</t>
  </si>
  <si>
    <t>Hospodaření děkanátu po odděleních 2016</t>
  </si>
  <si>
    <t>*</t>
  </si>
  <si>
    <t>Výměna provozních prostředků děkanátu za FRIM kateder dle jejich potřeb</t>
  </si>
  <si>
    <t>Rozdíl mezi příjmy a náklady byl převeden do FPP za účelem financování investičních akcí v dalších letech, vč. spolufinancování investičních projektů OP VVV. Částka 2 885 000,- dodatečně přidělená PřF z příspěvku MŠMT byla v souladu s usnesením AS PřF převedena do FPP na ponížení záporného zůstatku na středisku 3740 - CP - Dokončení projektu a první rok provozu.</t>
  </si>
  <si>
    <t>Příloha č. 3.5</t>
  </si>
  <si>
    <t xml:space="preserve">Plán hospodaření děkanátu na rok 2017 po odděleních </t>
  </si>
  <si>
    <t>Hospodaření děkanátu na rok 2017 po oděleních  /11 a /30</t>
  </si>
  <si>
    <t>Správa budov Envelopa - technický úsek</t>
  </si>
  <si>
    <t>Správa budov Envelopa - provozní úsek</t>
  </si>
  <si>
    <t>3911, 3913, 3940</t>
  </si>
  <si>
    <t>3916, 3914, 3941</t>
  </si>
  <si>
    <t xml:space="preserve">Správa budov Holice - technický úsek </t>
  </si>
  <si>
    <t>Správa budov Holice - provozní úsek</t>
  </si>
  <si>
    <t>Rezerva děkana 2017</t>
  </si>
  <si>
    <t>Náklady 2017</t>
  </si>
  <si>
    <t>Příjmy 2017</t>
  </si>
  <si>
    <t>Investice budou řešeny formou výměny provozních prostředků děkanátu za FRIM kateder, kapitalizací prostředků ze zdroje 11 u vhodných investičních akcí nebo převodem nevyčerpaných prostředků určených na investice do FPP a následně do FRIMu.</t>
  </si>
  <si>
    <t>Režie</t>
  </si>
  <si>
    <t>Podíl na příspěvku-1.část</t>
  </si>
  <si>
    <t>Podíl na příspěvku-2.část (odhad)</t>
  </si>
  <si>
    <t>Osobní náklady                   (včetně odvodů)</t>
  </si>
  <si>
    <t>Rezervy proděkanů a členové RVŠ</t>
  </si>
  <si>
    <t>Plán investic děkanátu je celkem 40,08 mil. Kč (vybavení a rozvoj), přičemž zdroje pro jeho krytí jsou ve výši 24,08 mil. z prostředků děkanátu (FRIM děkanátu 1,64 mil., FPP děkanátu 15,7 mil. a 6,74 mil. z rozpočtu 2017) a spoluúčast kateder ve výši cca 16 mil. Kč na doplnění chlazení.</t>
  </si>
  <si>
    <t>Spisová služba</t>
  </si>
  <si>
    <t>Skutečnost po přidělení RVO</t>
  </si>
  <si>
    <t>Čerpání děkanátu 2017 - pro senát 4.4.2018</t>
  </si>
  <si>
    <t>Středisko</t>
  </si>
  <si>
    <t>Osobní náklady (vč. odvodů)</t>
  </si>
  <si>
    <t>Celkem za děkanát</t>
  </si>
  <si>
    <t>skutečnost</t>
  </si>
  <si>
    <t>Skutečné čerpání celkem</t>
  </si>
  <si>
    <t>* z toho kap. 30</t>
  </si>
  <si>
    <t>Plánovaný rozpočet 2018</t>
  </si>
  <si>
    <t xml:space="preserve">Hospodaření děkanátu za rok 2018 </t>
  </si>
  <si>
    <t>tis. Kč</t>
  </si>
  <si>
    <t>SB + provoz - Envelopa</t>
  </si>
  <si>
    <t>SB - Holice</t>
  </si>
  <si>
    <t>3912, 3922</t>
  </si>
  <si>
    <t>Holice - budova 47</t>
  </si>
  <si>
    <t>3910, 3924</t>
  </si>
  <si>
    <t>Knihovna</t>
  </si>
  <si>
    <t>Investice byly řešeny formou čerpání FRIM a převodu FPP do FRIM fakulty ve výši 30.372 tis. Kč (vybavení a stavby - celofakultní) - viz. přehled čerpání fondů 2018</t>
  </si>
  <si>
    <t>Rozdíl mezi příjmy a náklady byl převeden do FPP za účelem financování investičních akcí v následujích letech včetně financování projektů OP VVV.</t>
  </si>
  <si>
    <t>* Kapitalizovaný zdroj 30 ve výši 20 mil. Kč byl převeden na jednotlivá pracoviště s kompenzací v provozních nákladech pro děkanát (čerpání jednotlivými pracovišti viz. přehled čerpání fondů 2018).</t>
  </si>
  <si>
    <t>3911,3913,3914,3916,3917,3918,3919,3921, 3923, 3940, 3941</t>
  </si>
  <si>
    <t>3740, 3741</t>
  </si>
  <si>
    <t>Náklady 2018</t>
  </si>
  <si>
    <t>Střediska (vč. Knihovny)</t>
  </si>
  <si>
    <t>Příjmy 2018</t>
  </si>
  <si>
    <t>Příloha 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</si>
</sst>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0" fillId="0" borderId="0"/>
    <xf numFmtId="0" fontId="5" fillId="0" borderId="0"/>
    <xf numFmtId="0" fontId="1" fillId="0" borderId="0"/>
  </cellStyleXfs>
  <cellXfs count="123">
    <xf numFmtId="0" fontId="0" fillId="0" borderId="0" xfId="0"/>
    <xf numFmtId="0" fontId="0" fillId="0" borderId="0" xfId="0" applyAlignment="1"/>
    <xf numFmtId="164" fontId="0" fillId="0" borderId="0" xfId="0" applyNumberFormat="1" applyFill="1"/>
    <xf numFmtId="164" fontId="0" fillId="0" borderId="0" xfId="0" applyNumberFormat="1"/>
    <xf numFmtId="0" fontId="0" fillId="0" borderId="0" xfId="0" applyFill="1"/>
    <xf numFmtId="164" fontId="2" fillId="0" borderId="0" xfId="0" applyNumberFormat="1" applyFont="1"/>
    <xf numFmtId="0" fontId="2" fillId="0" borderId="0" xfId="0" applyFont="1"/>
    <xf numFmtId="164" fontId="2" fillId="0" borderId="0" xfId="0" applyNumberFormat="1" applyFont="1" applyFill="1"/>
    <xf numFmtId="0" fontId="2" fillId="3" borderId="6" xfId="0" applyFont="1" applyFill="1" applyBorder="1"/>
    <xf numFmtId="0" fontId="0" fillId="3" borderId="7" xfId="0" applyFill="1" applyBorder="1"/>
    <xf numFmtId="3" fontId="0" fillId="3" borderId="8" xfId="0" applyNumberFormat="1" applyFill="1" applyBorder="1"/>
    <xf numFmtId="3" fontId="0" fillId="0" borderId="0" xfId="0" applyNumberForma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0" fillId="0" borderId="1" xfId="0" applyBorder="1"/>
    <xf numFmtId="0" fontId="4" fillId="0" borderId="0" xfId="0" applyFont="1" applyFill="1" applyBorder="1"/>
    <xf numFmtId="0" fontId="0" fillId="0" borderId="3" xfId="0" applyBorder="1"/>
    <xf numFmtId="0" fontId="2" fillId="2" borderId="3" xfId="0" applyFont="1" applyFill="1" applyBorder="1"/>
    <xf numFmtId="0" fontId="0" fillId="0" borderId="0" xfId="0" applyBorder="1"/>
    <xf numFmtId="0" fontId="2" fillId="0" borderId="6" xfId="0" applyFont="1" applyBorder="1"/>
    <xf numFmtId="0" fontId="2" fillId="0" borderId="7" xfId="0" applyFont="1" applyBorder="1"/>
    <xf numFmtId="0" fontId="2" fillId="2" borderId="6" xfId="0" applyFont="1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3" fontId="2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3" fontId="6" fillId="0" borderId="0" xfId="0" applyNumberFormat="1" applyFont="1" applyFill="1" applyBorder="1"/>
    <xf numFmtId="0" fontId="2" fillId="0" borderId="0" xfId="0" applyFont="1" applyFill="1"/>
    <xf numFmtId="9" fontId="2" fillId="0" borderId="0" xfId="1" applyFont="1" applyFill="1"/>
    <xf numFmtId="0" fontId="2" fillId="2" borderId="1" xfId="0" applyFont="1" applyFill="1" applyBorder="1"/>
    <xf numFmtId="0" fontId="0" fillId="0" borderId="2" xfId="0" applyFill="1" applyBorder="1"/>
    <xf numFmtId="3" fontId="0" fillId="0" borderId="11" xfId="0" applyNumberFormat="1" applyFill="1" applyBorder="1"/>
    <xf numFmtId="3" fontId="0" fillId="0" borderId="13" xfId="0" applyNumberFormat="1" applyFill="1" applyBorder="1"/>
    <xf numFmtId="3" fontId="2" fillId="0" borderId="8" xfId="0" applyNumberFormat="1" applyFont="1" applyFill="1" applyBorder="1"/>
    <xf numFmtId="3" fontId="0" fillId="0" borderId="10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12" xfId="0" applyNumberFormat="1" applyFill="1" applyBorder="1"/>
    <xf numFmtId="0" fontId="0" fillId="2" borderId="11" xfId="0" applyFill="1" applyBorder="1"/>
    <xf numFmtId="3" fontId="2" fillId="2" borderId="10" xfId="0" applyNumberFormat="1" applyFont="1" applyFill="1" applyBorder="1"/>
    <xf numFmtId="3" fontId="2" fillId="2" borderId="7" xfId="0" applyNumberFormat="1" applyFont="1" applyFill="1" applyBorder="1"/>
    <xf numFmtId="3" fontId="2" fillId="2" borderId="11" xfId="0" applyNumberFormat="1" applyFont="1" applyFill="1" applyBorder="1"/>
    <xf numFmtId="0" fontId="3" fillId="0" borderId="0" xfId="0" applyFont="1" applyAlignment="1">
      <alignment horizontal="center" vertical="center" wrapText="1"/>
    </xf>
    <xf numFmtId="164" fontId="2" fillId="2" borderId="3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9" fontId="0" fillId="0" borderId="0" xfId="1" applyFont="1" applyFill="1"/>
    <xf numFmtId="3" fontId="0" fillId="0" borderId="0" xfId="0" applyNumberFormat="1"/>
    <xf numFmtId="3" fontId="7" fillId="2" borderId="10" xfId="0" applyNumberFormat="1" applyFont="1" applyFill="1" applyBorder="1"/>
    <xf numFmtId="3" fontId="6" fillId="0" borderId="2" xfId="0" applyNumberFormat="1" applyFont="1" applyFill="1" applyBorder="1"/>
    <xf numFmtId="0" fontId="8" fillId="0" borderId="0" xfId="0" applyFon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right" vertical="top"/>
    </xf>
    <xf numFmtId="3" fontId="7" fillId="2" borderId="11" xfId="0" applyNumberFormat="1" applyFont="1" applyFill="1" applyBorder="1"/>
    <xf numFmtId="0" fontId="0" fillId="0" borderId="0" xfId="0" applyFont="1" applyAlignment="1">
      <alignment horizontal="right" vertical="center"/>
    </xf>
    <xf numFmtId="3" fontId="2" fillId="0" borderId="0" xfId="0" applyNumberFormat="1" applyFont="1" applyBorder="1"/>
    <xf numFmtId="0" fontId="0" fillId="0" borderId="0" xfId="0" applyFill="1" applyBorder="1" applyAlignment="1">
      <alignment horizontal="right"/>
    </xf>
    <xf numFmtId="3" fontId="2" fillId="0" borderId="0" xfId="0" applyNumberFormat="1" applyFont="1"/>
    <xf numFmtId="0" fontId="8" fillId="2" borderId="0" xfId="0" applyFont="1" applyFill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9" fillId="0" borderId="0" xfId="0" applyFont="1"/>
    <xf numFmtId="3" fontId="2" fillId="3" borderId="8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2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0" fillId="2" borderId="5" xfId="0" applyFill="1" applyBorder="1"/>
    <xf numFmtId="3" fontId="7" fillId="2" borderId="12" xfId="0" applyNumberFormat="1" applyFont="1" applyFill="1" applyBorder="1"/>
    <xf numFmtId="3" fontId="2" fillId="2" borderId="12" xfId="0" applyNumberFormat="1" applyFont="1" applyFill="1" applyBorder="1"/>
    <xf numFmtId="0" fontId="0" fillId="0" borderId="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center"/>
    </xf>
    <xf numFmtId="3" fontId="2" fillId="2" borderId="16" xfId="0" applyNumberFormat="1" applyFont="1" applyFill="1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0" borderId="17" xfId="0" applyFont="1" applyFill="1" applyBorder="1"/>
    <xf numFmtId="0" fontId="0" fillId="0" borderId="18" xfId="0" applyFont="1" applyFill="1" applyBorder="1"/>
    <xf numFmtId="0" fontId="0" fillId="0" borderId="19" xfId="0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/>
    <xf numFmtId="0" fontId="0" fillId="0" borderId="0" xfId="0" applyFont="1"/>
    <xf numFmtId="3" fontId="6" fillId="4" borderId="21" xfId="0" applyNumberFormat="1" applyFont="1" applyFill="1" applyBorder="1"/>
    <xf numFmtId="3" fontId="6" fillId="4" borderId="22" xfId="0" applyNumberFormat="1" applyFont="1" applyFill="1" applyBorder="1"/>
    <xf numFmtId="3" fontId="6" fillId="4" borderId="23" xfId="0" applyNumberFormat="1" applyFont="1" applyFill="1" applyBorder="1"/>
    <xf numFmtId="0" fontId="0" fillId="0" borderId="24" xfId="0" applyFont="1" applyFill="1" applyBorder="1" applyAlignment="1">
      <alignment horizontal="right"/>
    </xf>
    <xf numFmtId="0" fontId="0" fillId="0" borderId="25" xfId="0" applyFont="1" applyFill="1" applyBorder="1"/>
    <xf numFmtId="0" fontId="0" fillId="0" borderId="25" xfId="0" applyFont="1" applyFill="1" applyBorder="1" applyAlignment="1">
      <alignment horizontal="right"/>
    </xf>
    <xf numFmtId="0" fontId="0" fillId="0" borderId="26" xfId="0" applyFont="1" applyFill="1" applyBorder="1" applyAlignment="1">
      <alignment horizontal="right"/>
    </xf>
    <xf numFmtId="3" fontId="2" fillId="4" borderId="12" xfId="0" applyNumberFormat="1" applyFont="1" applyFill="1" applyBorder="1"/>
    <xf numFmtId="3" fontId="6" fillId="0" borderId="27" xfId="0" applyNumberFormat="1" applyFont="1" applyFill="1" applyBorder="1"/>
    <xf numFmtId="3" fontId="0" fillId="0" borderId="27" xfId="0" applyNumberFormat="1" applyFont="1" applyFill="1" applyBorder="1"/>
    <xf numFmtId="3" fontId="6" fillId="0" borderId="28" xfId="0" applyNumberFormat="1" applyFont="1" applyFill="1" applyBorder="1"/>
    <xf numFmtId="3" fontId="6" fillId="0" borderId="20" xfId="0" applyNumberFormat="1" applyFont="1" applyFill="1" applyBorder="1"/>
    <xf numFmtId="3" fontId="6" fillId="0" borderId="16" xfId="0" applyNumberFormat="1" applyFont="1" applyFill="1" applyBorder="1"/>
    <xf numFmtId="3" fontId="6" fillId="0" borderId="29" xfId="0" applyNumberFormat="1" applyFont="1" applyFill="1" applyBorder="1"/>
    <xf numFmtId="3" fontId="6" fillId="0" borderId="30" xfId="0" applyNumberFormat="1" applyFont="1" applyFill="1" applyBorder="1"/>
    <xf numFmtId="3" fontId="7" fillId="0" borderId="20" xfId="0" applyNumberFormat="1" applyFont="1" applyFill="1" applyBorder="1"/>
    <xf numFmtId="0" fontId="0" fillId="0" borderId="0" xfId="0" applyAlignment="1">
      <alignment horizontal="right"/>
    </xf>
    <xf numFmtId="3" fontId="6" fillId="0" borderId="1" xfId="0" applyNumberFormat="1" applyFont="1" applyFill="1" applyBorder="1"/>
    <xf numFmtId="3" fontId="6" fillId="0" borderId="9" xfId="0" applyNumberFormat="1" applyFont="1" applyFill="1" applyBorder="1"/>
    <xf numFmtId="3" fontId="7" fillId="0" borderId="9" xfId="0" applyNumberFormat="1" applyFont="1" applyFill="1" applyBorder="1"/>
    <xf numFmtId="3" fontId="7" fillId="0" borderId="16" xfId="0" applyNumberFormat="1" applyFont="1" applyFill="1" applyBorder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</cellXfs>
  <cellStyles count="6">
    <cellStyle name="Normální" xfId="0" builtinId="0"/>
    <cellStyle name="Normální 2" xfId="2"/>
    <cellStyle name="Normální 2 3" xfId="3"/>
    <cellStyle name="Normální 3" xfId="4"/>
    <cellStyle name="Normální 3 2" xfId="5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pkoval/AppData/Local/Temp/D&#283;k_2016/Rozpo&#269;et_d&#283;kan&#225;t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1 (2)"/>
      <sheetName val="FINAL"/>
      <sheetName val="FINAL_PLAN"/>
      <sheetName val="Souhrn_11_30"/>
      <sheetName val="Souhrn_19"/>
      <sheetName val="3900_2014"/>
      <sheetName val="3900_2014 rez_děkan"/>
      <sheetName val="3900_2014 rez_Dvořák"/>
      <sheetName val="3900_2014 rez_Kubínek"/>
      <sheetName val="3900_2014 rez_Molnár"/>
      <sheetName val="3900_2014 rez_Hradil"/>
      <sheetName val="3901_2014"/>
      <sheetName val="3903_2014"/>
      <sheetName val="3904_2014"/>
      <sheetName val="3905_2014"/>
      <sheetName val="3906_2014"/>
      <sheetName val="3907_2014"/>
      <sheetName val="3908_2014"/>
      <sheetName val="3911_2014"/>
      <sheetName val="3912_2014"/>
      <sheetName val="3913_2014"/>
      <sheetName val="3914_2014"/>
      <sheetName val="3915_2014"/>
      <sheetName val="3916_2014"/>
      <sheetName val="3917_2014"/>
      <sheetName val="3918_2014"/>
      <sheetName val="3950_2014"/>
      <sheetName val="3960_2014"/>
      <sheetName val="3210_2014"/>
      <sheetName val="FINAL_PLAN_CERP"/>
      <sheetName val="k přidání"/>
    </sheetNames>
    <sheetDataSet>
      <sheetData sheetId="0"/>
      <sheetData sheetId="1"/>
      <sheetData sheetId="2"/>
      <sheetData sheetId="3"/>
      <sheetData sheetId="4">
        <row r="10">
          <cell r="B10">
            <v>3900</v>
          </cell>
        </row>
        <row r="11">
          <cell r="B11">
            <v>3901</v>
          </cell>
        </row>
        <row r="12">
          <cell r="B12">
            <v>3903</v>
          </cell>
        </row>
        <row r="13">
          <cell r="B13">
            <v>3904</v>
          </cell>
        </row>
        <row r="14">
          <cell r="B14">
            <v>3905</v>
          </cell>
        </row>
        <row r="15">
          <cell r="B15">
            <v>3906</v>
          </cell>
        </row>
        <row r="16">
          <cell r="B16">
            <v>3907</v>
          </cell>
        </row>
        <row r="17">
          <cell r="B17">
            <v>3908</v>
          </cell>
        </row>
        <row r="22">
          <cell r="B22">
            <v>3912</v>
          </cell>
        </row>
        <row r="24">
          <cell r="B24">
            <v>3915</v>
          </cell>
        </row>
        <row r="26">
          <cell r="B26">
            <v>3917</v>
          </cell>
        </row>
        <row r="27">
          <cell r="B27">
            <v>3918</v>
          </cell>
        </row>
        <row r="28">
          <cell r="B28">
            <v>3960</v>
          </cell>
        </row>
        <row r="29">
          <cell r="B29">
            <v>3210</v>
          </cell>
        </row>
        <row r="41">
          <cell r="B41">
            <v>3911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workbookViewId="0">
      <selection activeCell="A36" sqref="A36"/>
    </sheetView>
  </sheetViews>
  <sheetFormatPr defaultRowHeight="15" x14ac:dyDescent="0.25"/>
  <cols>
    <col min="2" max="2" width="46.5703125" customWidth="1"/>
    <col min="3" max="3" width="8" customWidth="1"/>
    <col min="4" max="5" width="17" customWidth="1"/>
    <col min="6" max="6" width="14.28515625" customWidth="1"/>
    <col min="7" max="7" width="16.140625" customWidth="1"/>
    <col min="8" max="8" width="14.28515625" customWidth="1"/>
    <col min="9" max="9" width="17" customWidth="1"/>
    <col min="10" max="10" width="14.28515625" customWidth="1"/>
    <col min="11" max="11" width="17.7109375" customWidth="1"/>
    <col min="12" max="13" width="11.28515625" style="4" bestFit="1" customWidth="1"/>
    <col min="14" max="15" width="15" style="4" bestFit="1" customWidth="1"/>
    <col min="16" max="16" width="17.28515625" customWidth="1"/>
    <col min="17" max="17" width="16" customWidth="1"/>
    <col min="18" max="18" width="16.140625" customWidth="1"/>
    <col min="19" max="19" width="14.5703125" customWidth="1"/>
    <col min="20" max="20" width="8" customWidth="1"/>
    <col min="21" max="21" width="7.42578125" customWidth="1"/>
    <col min="22" max="22" width="15.140625" customWidth="1"/>
    <col min="25" max="25" width="16" bestFit="1" customWidth="1"/>
    <col min="26" max="26" width="15.140625" customWidth="1"/>
  </cols>
  <sheetData>
    <row r="1" spans="2:16" ht="21" x14ac:dyDescent="0.35">
      <c r="B1" s="53" t="s">
        <v>39</v>
      </c>
      <c r="C1" s="53"/>
      <c r="D1" s="53"/>
      <c r="E1" s="53"/>
    </row>
    <row r="2" spans="2:16" ht="21" x14ac:dyDescent="0.35">
      <c r="B2" s="53" t="s">
        <v>42</v>
      </c>
      <c r="C2" s="53"/>
      <c r="D2" s="53"/>
      <c r="E2" s="53"/>
    </row>
    <row r="3" spans="2:16" ht="21" x14ac:dyDescent="0.4">
      <c r="B3" s="53"/>
      <c r="C3" s="53"/>
      <c r="D3" s="53"/>
      <c r="E3" s="53"/>
    </row>
    <row r="4" spans="2:16" ht="38.25" thickBot="1" x14ac:dyDescent="0.3">
      <c r="B4" s="45" t="s">
        <v>36</v>
      </c>
      <c r="D4" s="25" t="s">
        <v>0</v>
      </c>
      <c r="E4" s="25" t="s">
        <v>1</v>
      </c>
      <c r="F4" s="25" t="s">
        <v>2</v>
      </c>
      <c r="G4" s="25" t="s">
        <v>3</v>
      </c>
      <c r="H4" s="25" t="s">
        <v>4</v>
      </c>
      <c r="I4" s="25" t="s">
        <v>5</v>
      </c>
      <c r="J4" s="28" t="s">
        <v>13</v>
      </c>
      <c r="K4" s="28" t="s">
        <v>12</v>
      </c>
      <c r="L4" s="47"/>
      <c r="M4" s="47"/>
      <c r="N4" s="48"/>
      <c r="O4" s="48"/>
    </row>
    <row r="5" spans="2:16" x14ac:dyDescent="0.25">
      <c r="B5" s="4" t="s">
        <v>6</v>
      </c>
      <c r="C5" s="26">
        <f>[1]Souhrn_11_30!B10</f>
        <v>3900</v>
      </c>
      <c r="D5" s="22">
        <v>8317801</v>
      </c>
      <c r="E5" s="23">
        <v>274085</v>
      </c>
      <c r="F5" s="23">
        <v>40634</v>
      </c>
      <c r="G5" s="52">
        <v>0</v>
      </c>
      <c r="H5" s="23">
        <v>333</v>
      </c>
      <c r="I5" s="23">
        <v>903781</v>
      </c>
      <c r="J5" s="37">
        <v>72312</v>
      </c>
      <c r="K5" s="29">
        <f>SUM(D5:J5)</f>
        <v>9608946</v>
      </c>
      <c r="L5" s="49"/>
      <c r="M5" s="49"/>
      <c r="N5" s="2"/>
      <c r="O5" s="2"/>
      <c r="P5" s="3"/>
    </row>
    <row r="6" spans="2:16" x14ac:dyDescent="0.25">
      <c r="B6" t="s">
        <v>14</v>
      </c>
      <c r="C6" s="26">
        <f>[1]Souhrn_11_30!B11</f>
        <v>3901</v>
      </c>
      <c r="D6" s="24">
        <v>3556046</v>
      </c>
      <c r="E6" s="11">
        <v>22330</v>
      </c>
      <c r="F6" s="11">
        <v>0</v>
      </c>
      <c r="G6" s="11">
        <v>0</v>
      </c>
      <c r="H6" s="11">
        <v>2327</v>
      </c>
      <c r="I6" s="11">
        <v>6594</v>
      </c>
      <c r="J6" s="34"/>
      <c r="K6" s="29">
        <f t="shared" ref="K6:K23" si="0">SUM(D6:J6)</f>
        <v>3587297</v>
      </c>
      <c r="L6" s="49"/>
      <c r="M6" s="49"/>
      <c r="N6" s="2"/>
      <c r="O6" s="2"/>
      <c r="P6" s="3"/>
    </row>
    <row r="7" spans="2:16" x14ac:dyDescent="0.25">
      <c r="B7" t="s">
        <v>15</v>
      </c>
      <c r="C7" s="26">
        <f>[1]Souhrn_11_30!B12</f>
        <v>3903</v>
      </c>
      <c r="D7" s="24">
        <v>3270330</v>
      </c>
      <c r="E7" s="11">
        <v>49519</v>
      </c>
      <c r="F7" s="11">
        <v>700</v>
      </c>
      <c r="G7" s="11">
        <v>0</v>
      </c>
      <c r="H7" s="11">
        <v>2117</v>
      </c>
      <c r="I7" s="11">
        <v>39044</v>
      </c>
      <c r="J7" s="34"/>
      <c r="K7" s="29">
        <f t="shared" si="0"/>
        <v>3361710</v>
      </c>
      <c r="L7" s="49"/>
      <c r="M7" s="49"/>
      <c r="N7" s="2"/>
      <c r="O7" s="2"/>
      <c r="P7" s="3"/>
    </row>
    <row r="8" spans="2:16" x14ac:dyDescent="0.25">
      <c r="B8" t="s">
        <v>16</v>
      </c>
      <c r="C8" s="26">
        <f>[1]Souhrn_11_30!B13</f>
        <v>3904</v>
      </c>
      <c r="D8" s="24">
        <v>618783</v>
      </c>
      <c r="E8" s="11">
        <v>24717</v>
      </c>
      <c r="F8" s="11">
        <v>1172</v>
      </c>
      <c r="G8" s="11">
        <v>0</v>
      </c>
      <c r="H8" s="11">
        <v>2945</v>
      </c>
      <c r="I8" s="11">
        <v>12233</v>
      </c>
      <c r="J8" s="34"/>
      <c r="K8" s="29">
        <f t="shared" si="0"/>
        <v>659850</v>
      </c>
      <c r="L8" s="49"/>
      <c r="M8" s="49"/>
      <c r="N8" s="2"/>
      <c r="O8" s="2"/>
      <c r="P8" s="3"/>
    </row>
    <row r="9" spans="2:16" x14ac:dyDescent="0.25">
      <c r="B9" t="s">
        <v>17</v>
      </c>
      <c r="C9" s="26">
        <f>[1]Souhrn_11_30!B14</f>
        <v>3905</v>
      </c>
      <c r="D9" s="24">
        <v>1175969</v>
      </c>
      <c r="E9" s="11">
        <v>12711</v>
      </c>
      <c r="F9" s="11">
        <v>9804</v>
      </c>
      <c r="G9" s="11">
        <v>0</v>
      </c>
      <c r="H9" s="11">
        <v>2174</v>
      </c>
      <c r="I9" s="11">
        <v>4365</v>
      </c>
      <c r="J9" s="34"/>
      <c r="K9" s="29">
        <f t="shared" si="0"/>
        <v>1205023</v>
      </c>
      <c r="L9" s="49"/>
      <c r="M9" s="49"/>
      <c r="N9" s="2"/>
      <c r="O9" s="2"/>
      <c r="P9" s="3"/>
    </row>
    <row r="10" spans="2:16" x14ac:dyDescent="0.25">
      <c r="B10" t="s">
        <v>18</v>
      </c>
      <c r="C10" s="26">
        <f>[1]Souhrn_11_30!B15</f>
        <v>3906</v>
      </c>
      <c r="D10" s="24">
        <v>1290889</v>
      </c>
      <c r="E10" s="11">
        <v>129087</v>
      </c>
      <c r="F10" s="11">
        <v>8221</v>
      </c>
      <c r="G10" s="11">
        <v>0</v>
      </c>
      <c r="H10" s="11">
        <v>665</v>
      </c>
      <c r="I10" s="11">
        <v>216526</v>
      </c>
      <c r="J10" s="34"/>
      <c r="K10" s="29">
        <f t="shared" si="0"/>
        <v>1645388</v>
      </c>
      <c r="L10" s="49"/>
      <c r="M10" s="49"/>
      <c r="N10" s="2"/>
      <c r="O10" s="2"/>
      <c r="P10" s="3"/>
    </row>
    <row r="11" spans="2:16" x14ac:dyDescent="0.25">
      <c r="B11" s="4" t="s">
        <v>19</v>
      </c>
      <c r="C11" s="26">
        <f>[1]Souhrn_11_30!B16</f>
        <v>3907</v>
      </c>
      <c r="D11" s="24">
        <v>4470761</v>
      </c>
      <c r="E11" s="11">
        <v>249991</v>
      </c>
      <c r="F11" s="11">
        <v>5555</v>
      </c>
      <c r="G11" s="11">
        <v>0</v>
      </c>
      <c r="H11" s="11">
        <v>14869</v>
      </c>
      <c r="I11" s="11">
        <v>68804</v>
      </c>
      <c r="J11" s="34"/>
      <c r="K11" s="29">
        <f t="shared" si="0"/>
        <v>4809980</v>
      </c>
      <c r="L11" s="49"/>
      <c r="M11" s="49"/>
      <c r="N11" s="2"/>
      <c r="O11" s="2"/>
      <c r="P11" s="3"/>
    </row>
    <row r="12" spans="2:16" x14ac:dyDescent="0.25">
      <c r="B12" t="s">
        <v>20</v>
      </c>
      <c r="C12" s="26">
        <f>[1]Souhrn_11_30!B17</f>
        <v>3908</v>
      </c>
      <c r="D12" s="24">
        <v>2666795</v>
      </c>
      <c r="E12" s="11">
        <v>17277</v>
      </c>
      <c r="F12" s="11">
        <v>4629</v>
      </c>
      <c r="G12" s="11">
        <v>0</v>
      </c>
      <c r="H12" s="11">
        <v>1330</v>
      </c>
      <c r="I12" s="11">
        <v>210512</v>
      </c>
      <c r="J12" s="34"/>
      <c r="K12" s="29">
        <f t="shared" si="0"/>
        <v>2900543</v>
      </c>
      <c r="L12" s="49"/>
      <c r="M12" s="49"/>
      <c r="N12" s="2"/>
      <c r="O12" s="2"/>
      <c r="P12" s="3"/>
    </row>
    <row r="13" spans="2:16" x14ac:dyDescent="0.25">
      <c r="B13" s="1" t="s">
        <v>21</v>
      </c>
      <c r="C13" s="26">
        <f>[1]Souhrn_11_30!B41</f>
        <v>3911</v>
      </c>
      <c r="D13" s="24">
        <v>10255009</v>
      </c>
      <c r="E13" s="11">
        <v>1936063</v>
      </c>
      <c r="F13" s="11">
        <v>2035</v>
      </c>
      <c r="G13" s="11">
        <v>0</v>
      </c>
      <c r="H13" s="11">
        <v>1822207</v>
      </c>
      <c r="I13" s="11">
        <v>1917377</v>
      </c>
      <c r="J13" s="34">
        <v>677373</v>
      </c>
      <c r="K13" s="29">
        <f t="shared" si="0"/>
        <v>16610064</v>
      </c>
      <c r="L13" s="49"/>
      <c r="M13" s="49"/>
      <c r="N13" s="2"/>
      <c r="O13" s="2"/>
      <c r="P13" s="3"/>
    </row>
    <row r="14" spans="2:16" ht="14.45" x14ac:dyDescent="0.3">
      <c r="B14" s="1" t="s">
        <v>31</v>
      </c>
      <c r="C14" s="26">
        <v>3921</v>
      </c>
      <c r="D14" s="24">
        <v>0</v>
      </c>
      <c r="E14" s="11">
        <v>0</v>
      </c>
      <c r="F14" s="11">
        <v>0</v>
      </c>
      <c r="G14" s="29">
        <v>3782530</v>
      </c>
      <c r="H14" s="11">
        <v>0</v>
      </c>
      <c r="I14" s="11">
        <v>0</v>
      </c>
      <c r="J14" s="34"/>
      <c r="K14" s="29">
        <f t="shared" si="0"/>
        <v>3782530</v>
      </c>
      <c r="L14" s="49"/>
      <c r="M14" s="49"/>
      <c r="N14" s="2"/>
      <c r="O14" s="2"/>
      <c r="P14" s="3"/>
    </row>
    <row r="15" spans="2:16" ht="14.45" x14ac:dyDescent="0.3">
      <c r="B15" s="1" t="s">
        <v>34</v>
      </c>
      <c r="C15" s="26">
        <v>3940</v>
      </c>
      <c r="D15" s="24">
        <v>0</v>
      </c>
      <c r="E15" s="11">
        <v>0</v>
      </c>
      <c r="F15" s="11">
        <v>0</v>
      </c>
      <c r="G15" s="11">
        <v>1133162</v>
      </c>
      <c r="H15" s="11">
        <v>0</v>
      </c>
      <c r="I15" s="11">
        <v>0</v>
      </c>
      <c r="J15" s="34"/>
      <c r="K15" s="29">
        <f t="shared" si="0"/>
        <v>1133162</v>
      </c>
      <c r="L15" s="49"/>
      <c r="M15" s="49"/>
      <c r="N15" s="2"/>
      <c r="O15" s="2"/>
      <c r="P15" s="3"/>
    </row>
    <row r="16" spans="2:16" x14ac:dyDescent="0.25">
      <c r="B16" s="1" t="s">
        <v>33</v>
      </c>
      <c r="C16" s="26">
        <f>[1]Souhrn_11_30!B22</f>
        <v>3912</v>
      </c>
      <c r="D16" s="24">
        <v>6893988</v>
      </c>
      <c r="E16" s="11">
        <v>1012075</v>
      </c>
      <c r="F16" s="11">
        <v>0</v>
      </c>
      <c r="G16" s="11">
        <v>0</v>
      </c>
      <c r="H16" s="11">
        <v>689998</v>
      </c>
      <c r="I16" s="11">
        <v>1353518</v>
      </c>
      <c r="J16" s="34">
        <v>273011</v>
      </c>
      <c r="K16" s="29">
        <f t="shared" si="0"/>
        <v>10222590</v>
      </c>
      <c r="L16" s="49"/>
      <c r="M16" s="49"/>
      <c r="N16" s="2"/>
      <c r="O16" s="2"/>
      <c r="P16" s="3"/>
    </row>
    <row r="17" spans="2:22" ht="14.45" x14ac:dyDescent="0.3">
      <c r="B17" s="1" t="s">
        <v>32</v>
      </c>
      <c r="C17" s="26">
        <v>3922</v>
      </c>
      <c r="D17" s="24">
        <v>0</v>
      </c>
      <c r="E17" s="11">
        <v>0</v>
      </c>
      <c r="F17" s="11">
        <v>0</v>
      </c>
      <c r="G17" s="29">
        <v>2809111</v>
      </c>
      <c r="H17" s="11">
        <v>0</v>
      </c>
      <c r="I17" s="11">
        <v>0</v>
      </c>
      <c r="J17" s="34"/>
      <c r="K17" s="29">
        <f t="shared" si="0"/>
        <v>2809111</v>
      </c>
      <c r="L17" s="49"/>
      <c r="M17" s="49"/>
      <c r="N17" s="2"/>
      <c r="O17" s="2"/>
      <c r="P17" s="3"/>
    </row>
    <row r="18" spans="2:22" x14ac:dyDescent="0.25">
      <c r="B18" s="4" t="s">
        <v>22</v>
      </c>
      <c r="C18" s="26">
        <f>[1]Souhrn_11_30!B24</f>
        <v>3915</v>
      </c>
      <c r="D18" s="24">
        <v>652453</v>
      </c>
      <c r="E18" s="11">
        <v>39882</v>
      </c>
      <c r="F18" s="11">
        <v>3990</v>
      </c>
      <c r="G18" s="11">
        <v>63668</v>
      </c>
      <c r="H18" s="11">
        <v>2034</v>
      </c>
      <c r="I18" s="11">
        <v>46817</v>
      </c>
      <c r="J18" s="34"/>
      <c r="K18" s="29">
        <f t="shared" si="0"/>
        <v>808844</v>
      </c>
      <c r="L18" s="49"/>
      <c r="M18" s="49"/>
      <c r="N18" s="2"/>
      <c r="O18" s="2"/>
      <c r="P18" s="3"/>
    </row>
    <row r="19" spans="2:22" x14ac:dyDescent="0.25">
      <c r="B19" t="s">
        <v>23</v>
      </c>
      <c r="C19" s="26">
        <f>[1]Souhrn_11_30!B26</f>
        <v>3917</v>
      </c>
      <c r="D19" s="24">
        <v>23641</v>
      </c>
      <c r="E19" s="11">
        <v>12162</v>
      </c>
      <c r="F19" s="11">
        <v>0</v>
      </c>
      <c r="G19" s="11">
        <v>139306</v>
      </c>
      <c r="H19" s="11">
        <v>0</v>
      </c>
      <c r="I19" s="11">
        <v>4547</v>
      </c>
      <c r="J19" s="34"/>
      <c r="K19" s="29">
        <f t="shared" si="0"/>
        <v>179656</v>
      </c>
      <c r="L19" s="49"/>
      <c r="M19" s="49"/>
      <c r="N19" s="2"/>
      <c r="O19" s="2"/>
      <c r="P19" s="3"/>
    </row>
    <row r="20" spans="2:22" x14ac:dyDescent="0.25">
      <c r="B20" t="s">
        <v>24</v>
      </c>
      <c r="C20" s="26">
        <f>[1]Souhrn_11_30!B27</f>
        <v>3918</v>
      </c>
      <c r="D20" s="24">
        <v>954253</v>
      </c>
      <c r="E20" s="11">
        <v>93480</v>
      </c>
      <c r="F20" s="11">
        <v>960</v>
      </c>
      <c r="G20" s="11">
        <v>0</v>
      </c>
      <c r="H20" s="11">
        <v>38036</v>
      </c>
      <c r="I20" s="11">
        <v>153261</v>
      </c>
      <c r="J20" s="34">
        <v>30222</v>
      </c>
      <c r="K20" s="29">
        <f t="shared" si="0"/>
        <v>1270212</v>
      </c>
      <c r="L20" s="49"/>
      <c r="M20" s="49"/>
      <c r="N20" s="2"/>
      <c r="O20" s="2"/>
      <c r="P20" s="3"/>
    </row>
    <row r="21" spans="2:22" ht="14.45" x14ac:dyDescent="0.3">
      <c r="B21" t="s">
        <v>35</v>
      </c>
      <c r="C21" s="26">
        <v>3740</v>
      </c>
      <c r="D21" s="24">
        <v>3867431</v>
      </c>
      <c r="E21" s="11">
        <v>248977</v>
      </c>
      <c r="F21" s="11">
        <v>62240</v>
      </c>
      <c r="G21" s="11">
        <v>0</v>
      </c>
      <c r="H21" s="11">
        <v>4961</v>
      </c>
      <c r="I21" s="11">
        <v>206929</v>
      </c>
      <c r="J21" s="34">
        <v>48038</v>
      </c>
      <c r="K21" s="29">
        <f t="shared" si="0"/>
        <v>4438576</v>
      </c>
      <c r="L21" s="49"/>
      <c r="M21" s="49"/>
      <c r="N21" s="2"/>
      <c r="O21" s="2"/>
      <c r="P21" s="3"/>
    </row>
    <row r="22" spans="2:22" x14ac:dyDescent="0.25">
      <c r="B22" t="s">
        <v>25</v>
      </c>
      <c r="C22" s="26">
        <f>[1]Souhrn_11_30!B28</f>
        <v>3960</v>
      </c>
      <c r="D22" s="24">
        <v>1347694</v>
      </c>
      <c r="E22" s="11">
        <v>37937</v>
      </c>
      <c r="F22" s="11">
        <v>33316</v>
      </c>
      <c r="G22" s="11">
        <v>0</v>
      </c>
      <c r="H22" s="11">
        <v>0</v>
      </c>
      <c r="I22" s="11">
        <v>6483</v>
      </c>
      <c r="J22" s="34"/>
      <c r="K22" s="29">
        <f t="shared" si="0"/>
        <v>1425430</v>
      </c>
      <c r="L22" s="49"/>
      <c r="M22" s="49"/>
      <c r="N22" s="2"/>
      <c r="O22" s="2"/>
      <c r="P22" s="3"/>
    </row>
    <row r="23" spans="2:22" ht="15.75" thickBot="1" x14ac:dyDescent="0.3">
      <c r="B23" t="s">
        <v>26</v>
      </c>
      <c r="C23" s="26">
        <f>[1]Souhrn_11_30!B29</f>
        <v>3210</v>
      </c>
      <c r="D23" s="38">
        <v>2571155</v>
      </c>
      <c r="E23" s="39">
        <v>61668</v>
      </c>
      <c r="F23" s="39">
        <v>40139</v>
      </c>
      <c r="G23" s="39">
        <v>0</v>
      </c>
      <c r="H23" s="39">
        <v>0</v>
      </c>
      <c r="I23" s="39">
        <v>78551</v>
      </c>
      <c r="J23" s="40"/>
      <c r="K23" s="29">
        <f t="shared" si="0"/>
        <v>2751513</v>
      </c>
      <c r="L23" s="49"/>
      <c r="M23" s="49"/>
      <c r="N23" s="2"/>
      <c r="O23" s="2"/>
      <c r="P23" s="3"/>
    </row>
    <row r="24" spans="2:22" ht="14.45" x14ac:dyDescent="0.3">
      <c r="C24" s="26"/>
      <c r="D24" s="11"/>
      <c r="E24" s="11"/>
      <c r="F24" s="11"/>
      <c r="G24" s="11"/>
      <c r="H24" s="11"/>
      <c r="I24" s="11"/>
      <c r="J24" s="11"/>
      <c r="K24" s="29"/>
      <c r="L24" s="49"/>
      <c r="M24" s="49"/>
      <c r="N24" s="2"/>
      <c r="O24" s="2"/>
      <c r="P24" s="3"/>
    </row>
    <row r="25" spans="2:22" x14ac:dyDescent="0.25">
      <c r="C25" s="26"/>
      <c r="D25" s="27">
        <f t="shared" ref="D25:J25" si="1">SUM(D5:D23)</f>
        <v>51932998</v>
      </c>
      <c r="E25" s="27">
        <f t="shared" si="1"/>
        <v>4221961</v>
      </c>
      <c r="F25" s="27">
        <f t="shared" si="1"/>
        <v>213395</v>
      </c>
      <c r="G25" s="27">
        <f t="shared" si="1"/>
        <v>7927777</v>
      </c>
      <c r="H25" s="27">
        <f t="shared" si="1"/>
        <v>2583996</v>
      </c>
      <c r="I25" s="27">
        <f t="shared" si="1"/>
        <v>5229342</v>
      </c>
      <c r="J25" s="27">
        <f t="shared" si="1"/>
        <v>1100956</v>
      </c>
      <c r="K25" s="27">
        <f>SUM(D25:J25)</f>
        <v>73210425</v>
      </c>
      <c r="N25" s="7"/>
      <c r="O25" s="7"/>
    </row>
    <row r="26" spans="2:22" x14ac:dyDescent="0.25">
      <c r="D26" s="6"/>
      <c r="E26" s="5"/>
      <c r="F26" s="6"/>
      <c r="G26" s="5"/>
      <c r="H26" s="6"/>
      <c r="I26" s="5"/>
      <c r="J26" s="6"/>
      <c r="K26" s="5"/>
      <c r="L26" s="30"/>
      <c r="M26" s="7"/>
      <c r="N26" s="31"/>
      <c r="O26" s="31"/>
      <c r="P26" s="6"/>
      <c r="Q26" s="5"/>
      <c r="R26" s="7"/>
      <c r="S26" s="7"/>
      <c r="T26" s="7"/>
      <c r="U26" s="7"/>
      <c r="V26" s="7"/>
    </row>
    <row r="27" spans="2:22" ht="15.75" thickBot="1" x14ac:dyDescent="0.3">
      <c r="D27" s="6"/>
      <c r="E27" s="5"/>
      <c r="F27" s="6"/>
      <c r="G27" s="5"/>
      <c r="H27" s="6"/>
      <c r="I27" s="5"/>
      <c r="J27" s="6"/>
      <c r="K27" s="5"/>
      <c r="L27" s="30"/>
      <c r="M27" s="7"/>
      <c r="N27" s="31"/>
      <c r="O27" s="31"/>
      <c r="P27" s="6"/>
      <c r="Q27" s="5"/>
      <c r="R27" s="7"/>
      <c r="S27" s="7"/>
      <c r="T27" s="7"/>
      <c r="U27" s="7"/>
      <c r="V27" s="7"/>
    </row>
    <row r="28" spans="2:22" ht="15.75" thickBot="1" x14ac:dyDescent="0.3">
      <c r="B28" s="8" t="s">
        <v>40</v>
      </c>
      <c r="C28" s="9"/>
      <c r="D28" s="10"/>
      <c r="F28" s="12" t="s">
        <v>37</v>
      </c>
      <c r="I28" s="13" t="s">
        <v>38</v>
      </c>
      <c r="R28" s="3"/>
      <c r="S28" s="3"/>
    </row>
    <row r="29" spans="2:22" x14ac:dyDescent="0.25">
      <c r="B29" s="14" t="s">
        <v>7</v>
      </c>
      <c r="C29" s="33"/>
      <c r="D29" s="35">
        <v>600000</v>
      </c>
      <c r="F29" s="32" t="s">
        <v>27</v>
      </c>
      <c r="G29" s="51">
        <v>73210425</v>
      </c>
      <c r="I29" s="32" t="s">
        <v>28</v>
      </c>
      <c r="J29" s="42">
        <f>73837000</f>
        <v>73837000</v>
      </c>
      <c r="K29" s="29">
        <v>2885000</v>
      </c>
      <c r="L29" s="4" t="s">
        <v>43</v>
      </c>
      <c r="Q29" s="15"/>
      <c r="R29" s="3"/>
    </row>
    <row r="30" spans="2:22" x14ac:dyDescent="0.25">
      <c r="B30" s="16" t="s">
        <v>8</v>
      </c>
      <c r="C30" s="18"/>
      <c r="D30" s="35">
        <v>92069.04</v>
      </c>
      <c r="E30" s="3"/>
      <c r="F30" s="17" t="s">
        <v>41</v>
      </c>
      <c r="G30" s="44">
        <v>2975492</v>
      </c>
      <c r="I30" s="46" t="s">
        <v>29</v>
      </c>
      <c r="J30" s="44">
        <v>11926480.869999999</v>
      </c>
      <c r="R30" s="18"/>
      <c r="S30" s="3"/>
    </row>
    <row r="31" spans="2:22" ht="15.75" thickBot="1" x14ac:dyDescent="0.3">
      <c r="B31" s="16" t="s">
        <v>9</v>
      </c>
      <c r="C31" s="26"/>
      <c r="D31" s="35">
        <v>2283422.79</v>
      </c>
      <c r="F31" s="17" t="s">
        <v>30</v>
      </c>
      <c r="G31" s="57">
        <v>2077778</v>
      </c>
      <c r="H31" t="s">
        <v>43</v>
      </c>
      <c r="I31" s="17"/>
      <c r="J31" s="41"/>
      <c r="R31" s="3"/>
    </row>
    <row r="32" spans="2:22" ht="15.75" thickBot="1" x14ac:dyDescent="0.3">
      <c r="B32" s="19" t="s">
        <v>10</v>
      </c>
      <c r="C32" s="20"/>
      <c r="D32" s="36">
        <f>SUM(D29:D31)</f>
        <v>2975491.83</v>
      </c>
      <c r="F32" s="21" t="s">
        <v>11</v>
      </c>
      <c r="G32" s="43">
        <f>G29+G30+G31</f>
        <v>78263695</v>
      </c>
      <c r="I32" s="21" t="s">
        <v>11</v>
      </c>
      <c r="J32" s="43">
        <f>J29+J30</f>
        <v>85763480.870000005</v>
      </c>
      <c r="K32" s="50"/>
      <c r="R32" s="3"/>
    </row>
    <row r="33" spans="5:18" ht="111" customHeight="1" x14ac:dyDescent="0.25">
      <c r="E33" s="56" t="s">
        <v>43</v>
      </c>
      <c r="F33" s="109" t="s">
        <v>44</v>
      </c>
      <c r="G33" s="109"/>
      <c r="H33" s="58" t="s">
        <v>43</v>
      </c>
      <c r="I33" s="109" t="s">
        <v>45</v>
      </c>
      <c r="J33" s="109"/>
      <c r="K33" s="109"/>
      <c r="R33" s="3"/>
    </row>
    <row r="34" spans="5:18" x14ac:dyDescent="0.25">
      <c r="F34" s="54"/>
      <c r="G34" s="55"/>
      <c r="J34" s="50"/>
      <c r="R34" s="3"/>
    </row>
    <row r="35" spans="5:18" x14ac:dyDescent="0.25">
      <c r="G35" s="59"/>
      <c r="J35" s="50"/>
    </row>
  </sheetData>
  <mergeCells count="2">
    <mergeCell ref="F33:G33"/>
    <mergeCell ref="I33:K33"/>
  </mergeCells>
  <pageMargins left="0.7" right="0.7" top="0.75" bottom="0.75" header="0.3" footer="0.3"/>
  <pageSetup paperSize="9" scale="68" orientation="landscape" verticalDpi="0" r:id="rId1"/>
  <ignoredErrors>
    <ignoredError sqref="K14:K15 K17 K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topLeftCell="B4" workbookViewId="0">
      <selection activeCell="L28" sqref="L28"/>
    </sheetView>
  </sheetViews>
  <sheetFormatPr defaultRowHeight="15" x14ac:dyDescent="0.25"/>
  <cols>
    <col min="1" max="1" width="0" hidden="1" customWidth="1"/>
    <col min="2" max="2" width="27.42578125" customWidth="1"/>
    <col min="3" max="3" width="14.42578125" customWidth="1"/>
    <col min="4" max="4" width="10" customWidth="1"/>
    <col min="5" max="5" width="11.5703125" customWidth="1"/>
    <col min="6" max="6" width="12.85546875" customWidth="1"/>
    <col min="7" max="7" width="12.140625" customWidth="1"/>
    <col min="8" max="8" width="12.7109375" customWidth="1"/>
    <col min="9" max="9" width="23.5703125" customWidth="1"/>
    <col min="10" max="10" width="12.28515625" customWidth="1"/>
    <col min="11" max="11" width="13.85546875" customWidth="1"/>
    <col min="12" max="13" width="15" style="4" bestFit="1" customWidth="1"/>
    <col min="14" max="14" width="17.28515625" customWidth="1"/>
    <col min="15" max="15" width="16" customWidth="1"/>
    <col min="16" max="16" width="16.140625" customWidth="1"/>
    <col min="17" max="17" width="14.5703125" customWidth="1"/>
    <col min="18" max="18" width="8" customWidth="1"/>
    <col min="19" max="19" width="7.42578125" customWidth="1"/>
    <col min="20" max="20" width="15.140625" customWidth="1"/>
    <col min="23" max="23" width="16" bestFit="1" customWidth="1"/>
    <col min="24" max="24" width="15.140625" customWidth="1"/>
  </cols>
  <sheetData>
    <row r="1" spans="2:14" ht="21" x14ac:dyDescent="0.35">
      <c r="B1" s="62" t="s">
        <v>67</v>
      </c>
      <c r="C1" s="62"/>
      <c r="D1" s="62"/>
      <c r="E1" s="62"/>
    </row>
    <row r="2" spans="2:14" ht="21" x14ac:dyDescent="0.35">
      <c r="B2" s="53" t="s">
        <v>46</v>
      </c>
    </row>
    <row r="3" spans="2:14" ht="21" x14ac:dyDescent="0.35">
      <c r="B3" s="53" t="s">
        <v>47</v>
      </c>
      <c r="C3" s="53"/>
      <c r="D3" s="53"/>
      <c r="E3" s="53"/>
    </row>
    <row r="4" spans="2:14" ht="21" x14ac:dyDescent="0.4">
      <c r="B4" s="53"/>
      <c r="C4" s="53"/>
      <c r="D4" s="53"/>
      <c r="E4" s="53"/>
    </row>
    <row r="5" spans="2:14" ht="64.5" customHeight="1" thickBot="1" x14ac:dyDescent="0.3">
      <c r="B5" s="45" t="s">
        <v>48</v>
      </c>
      <c r="D5" s="25" t="s">
        <v>62</v>
      </c>
      <c r="E5" s="25" t="s">
        <v>1</v>
      </c>
      <c r="F5" s="25" t="s">
        <v>2</v>
      </c>
      <c r="G5" s="25" t="s">
        <v>3</v>
      </c>
      <c r="H5" s="25" t="s">
        <v>4</v>
      </c>
      <c r="I5" s="25" t="s">
        <v>5</v>
      </c>
      <c r="J5" s="28" t="s">
        <v>13</v>
      </c>
      <c r="K5" s="28" t="s">
        <v>12</v>
      </c>
      <c r="L5" s="48"/>
      <c r="M5" s="48"/>
    </row>
    <row r="6" spans="2:14" x14ac:dyDescent="0.25">
      <c r="B6" s="4" t="s">
        <v>6</v>
      </c>
      <c r="C6" s="60">
        <v>3900</v>
      </c>
      <c r="D6" s="22">
        <v>9950000</v>
      </c>
      <c r="E6" s="23">
        <v>50000</v>
      </c>
      <c r="F6" s="23">
        <v>40000</v>
      </c>
      <c r="G6" s="52">
        <v>0</v>
      </c>
      <c r="H6" s="23">
        <v>10000</v>
      </c>
      <c r="I6" s="23">
        <v>200000</v>
      </c>
      <c r="J6" s="23">
        <v>58459</v>
      </c>
      <c r="K6" s="63">
        <f>SUM(D6:J6)</f>
        <v>10308459</v>
      </c>
      <c r="L6" s="2"/>
      <c r="M6" s="2"/>
      <c r="N6" s="3"/>
    </row>
    <row r="7" spans="2:14" x14ac:dyDescent="0.25">
      <c r="B7" t="s">
        <v>65</v>
      </c>
      <c r="C7" s="60">
        <v>3923</v>
      </c>
      <c r="D7" s="24">
        <v>959421</v>
      </c>
      <c r="E7" s="11">
        <v>29400</v>
      </c>
      <c r="F7" s="11">
        <v>1500</v>
      </c>
      <c r="G7" s="29">
        <v>0</v>
      </c>
      <c r="H7" s="11">
        <v>3000</v>
      </c>
      <c r="I7" s="11">
        <v>367054</v>
      </c>
      <c r="J7" s="11">
        <v>0</v>
      </c>
      <c r="K7" s="64">
        <f t="shared" ref="K7:K27" si="0">SUM(D7:J7)</f>
        <v>1360375</v>
      </c>
      <c r="L7" s="2"/>
      <c r="M7" s="2"/>
      <c r="N7" s="3"/>
    </row>
    <row r="8" spans="2:14" x14ac:dyDescent="0.25">
      <c r="B8" t="s">
        <v>14</v>
      </c>
      <c r="C8" s="26">
        <v>3901</v>
      </c>
      <c r="D8" s="24">
        <v>3687800</v>
      </c>
      <c r="E8" s="11">
        <v>80000</v>
      </c>
      <c r="F8" s="11">
        <v>3000</v>
      </c>
      <c r="G8" s="11">
        <v>0</v>
      </c>
      <c r="H8" s="11">
        <v>5000</v>
      </c>
      <c r="I8" s="11">
        <v>18000</v>
      </c>
      <c r="J8" s="11">
        <v>0</v>
      </c>
      <c r="K8" s="64">
        <f t="shared" si="0"/>
        <v>3793800</v>
      </c>
      <c r="L8" s="2"/>
      <c r="M8" s="2"/>
      <c r="N8" s="3"/>
    </row>
    <row r="9" spans="2:14" x14ac:dyDescent="0.25">
      <c r="B9" t="s">
        <v>15</v>
      </c>
      <c r="C9" s="26">
        <v>3903</v>
      </c>
      <c r="D9" s="24">
        <v>2975360</v>
      </c>
      <c r="E9" s="11">
        <v>100000</v>
      </c>
      <c r="F9" s="11">
        <v>8000</v>
      </c>
      <c r="G9" s="11">
        <v>0</v>
      </c>
      <c r="H9" s="11">
        <v>10000</v>
      </c>
      <c r="I9" s="11">
        <v>65000</v>
      </c>
      <c r="J9" s="11">
        <v>0</v>
      </c>
      <c r="K9" s="64">
        <f t="shared" si="0"/>
        <v>3158360</v>
      </c>
      <c r="L9" s="2"/>
      <c r="M9" s="2"/>
      <c r="N9" s="3"/>
    </row>
    <row r="10" spans="2:14" x14ac:dyDescent="0.25">
      <c r="B10" t="s">
        <v>16</v>
      </c>
      <c r="C10" s="26">
        <v>3904</v>
      </c>
      <c r="D10" s="24">
        <v>659000</v>
      </c>
      <c r="E10" s="11">
        <v>10000</v>
      </c>
      <c r="F10" s="11">
        <v>5000</v>
      </c>
      <c r="G10" s="11">
        <v>0</v>
      </c>
      <c r="H10" s="11">
        <v>3000</v>
      </c>
      <c r="I10" s="11">
        <v>10000</v>
      </c>
      <c r="J10" s="11">
        <v>0</v>
      </c>
      <c r="K10" s="64">
        <f t="shared" si="0"/>
        <v>687000</v>
      </c>
      <c r="L10" s="2"/>
      <c r="M10" s="2"/>
      <c r="N10" s="3"/>
    </row>
    <row r="11" spans="2:14" x14ac:dyDescent="0.25">
      <c r="B11" t="s">
        <v>17</v>
      </c>
      <c r="C11" s="26">
        <v>3905</v>
      </c>
      <c r="D11" s="24">
        <v>1117862</v>
      </c>
      <c r="E11" s="11">
        <v>70000</v>
      </c>
      <c r="F11" s="11">
        <v>15000</v>
      </c>
      <c r="G11" s="11">
        <v>0</v>
      </c>
      <c r="H11" s="11">
        <v>5000</v>
      </c>
      <c r="I11" s="11">
        <v>8200</v>
      </c>
      <c r="J11" s="11">
        <v>0</v>
      </c>
      <c r="K11" s="64">
        <f t="shared" si="0"/>
        <v>1216062</v>
      </c>
      <c r="L11" s="2"/>
      <c r="M11" s="2"/>
      <c r="N11" s="3"/>
    </row>
    <row r="12" spans="2:14" x14ac:dyDescent="0.25">
      <c r="B12" t="s">
        <v>18</v>
      </c>
      <c r="C12" s="26">
        <v>3906</v>
      </c>
      <c r="D12" s="24">
        <v>1612804</v>
      </c>
      <c r="E12" s="11">
        <v>200000</v>
      </c>
      <c r="F12" s="11">
        <v>20000</v>
      </c>
      <c r="G12" s="11">
        <v>0</v>
      </c>
      <c r="H12" s="11">
        <v>1000</v>
      </c>
      <c r="I12" s="11">
        <v>250000</v>
      </c>
      <c r="J12" s="11">
        <v>0</v>
      </c>
      <c r="K12" s="64">
        <f t="shared" si="0"/>
        <v>2083804</v>
      </c>
      <c r="L12" s="2"/>
      <c r="M12" s="2"/>
      <c r="N12" s="3"/>
    </row>
    <row r="13" spans="2:14" x14ac:dyDescent="0.25">
      <c r="B13" s="4" t="s">
        <v>19</v>
      </c>
      <c r="C13" s="26">
        <v>3907</v>
      </c>
      <c r="D13" s="24">
        <v>4510684</v>
      </c>
      <c r="E13" s="11">
        <v>310000</v>
      </c>
      <c r="F13" s="11">
        <v>30000</v>
      </c>
      <c r="G13" s="11">
        <v>0</v>
      </c>
      <c r="H13" s="11">
        <v>20000</v>
      </c>
      <c r="I13" s="11">
        <v>115500</v>
      </c>
      <c r="J13" s="11">
        <v>0</v>
      </c>
      <c r="K13" s="64">
        <f t="shared" si="0"/>
        <v>4986184</v>
      </c>
      <c r="L13" s="2"/>
      <c r="M13" s="2"/>
      <c r="N13" s="3"/>
    </row>
    <row r="14" spans="2:14" x14ac:dyDescent="0.25">
      <c r="B14" t="s">
        <v>20</v>
      </c>
      <c r="C14" s="26">
        <v>3908</v>
      </c>
      <c r="D14" s="24">
        <v>2679044</v>
      </c>
      <c r="E14" s="11">
        <v>40000</v>
      </c>
      <c r="F14" s="11">
        <v>8000</v>
      </c>
      <c r="G14" s="11">
        <v>0</v>
      </c>
      <c r="H14" s="11">
        <v>0</v>
      </c>
      <c r="I14" s="11">
        <v>250000</v>
      </c>
      <c r="J14" s="11">
        <v>0</v>
      </c>
      <c r="K14" s="64">
        <f t="shared" si="0"/>
        <v>2977044</v>
      </c>
      <c r="L14" s="2"/>
      <c r="M14" s="2"/>
      <c r="N14" s="3"/>
    </row>
    <row r="15" spans="2:14" x14ac:dyDescent="0.25">
      <c r="B15" s="1" t="s">
        <v>49</v>
      </c>
      <c r="C15" s="60" t="s">
        <v>51</v>
      </c>
      <c r="D15" s="24">
        <v>3412075</v>
      </c>
      <c r="E15" s="11">
        <v>1110000</v>
      </c>
      <c r="F15" s="11">
        <v>10000</v>
      </c>
      <c r="G15" s="11">
        <v>0</v>
      </c>
      <c r="H15" s="11">
        <v>1575000</v>
      </c>
      <c r="I15" s="11">
        <v>1725000</v>
      </c>
      <c r="J15" s="11">
        <v>235969</v>
      </c>
      <c r="K15" s="64">
        <f t="shared" si="0"/>
        <v>8068044</v>
      </c>
      <c r="L15" s="2"/>
      <c r="M15" s="2"/>
      <c r="N15" s="3"/>
    </row>
    <row r="16" spans="2:14" x14ac:dyDescent="0.25">
      <c r="B16" s="1" t="s">
        <v>50</v>
      </c>
      <c r="C16" s="60" t="s">
        <v>52</v>
      </c>
      <c r="D16" s="24">
        <v>7066746</v>
      </c>
      <c r="E16" s="11">
        <v>1267000</v>
      </c>
      <c r="F16" s="11">
        <v>5000</v>
      </c>
      <c r="G16" s="11">
        <v>0</v>
      </c>
      <c r="H16" s="11">
        <v>200000</v>
      </c>
      <c r="I16" s="11">
        <v>685000</v>
      </c>
      <c r="J16" s="11">
        <v>0</v>
      </c>
      <c r="K16" s="64">
        <f t="shared" si="0"/>
        <v>9223746</v>
      </c>
      <c r="L16" s="2"/>
      <c r="M16" s="2"/>
      <c r="N16" s="3"/>
    </row>
    <row r="17" spans="2:20" ht="14.45" x14ac:dyDescent="0.3">
      <c r="B17" s="1" t="s">
        <v>31</v>
      </c>
      <c r="C17" s="26">
        <v>3921</v>
      </c>
      <c r="D17" s="24">
        <v>0</v>
      </c>
      <c r="E17" s="11">
        <v>0</v>
      </c>
      <c r="F17" s="11">
        <v>0</v>
      </c>
      <c r="G17" s="29">
        <v>3800000</v>
      </c>
      <c r="H17" s="11">
        <v>0</v>
      </c>
      <c r="I17" s="11">
        <v>0</v>
      </c>
      <c r="J17" s="11">
        <v>0</v>
      </c>
      <c r="K17" s="64">
        <f t="shared" si="0"/>
        <v>3800000</v>
      </c>
      <c r="L17" s="2"/>
      <c r="M17" s="2"/>
      <c r="N17" s="3"/>
    </row>
    <row r="18" spans="2:20" ht="14.45" x14ac:dyDescent="0.3">
      <c r="B18" s="1" t="s">
        <v>34</v>
      </c>
      <c r="C18" s="26">
        <v>3940</v>
      </c>
      <c r="D18" s="24">
        <v>0</v>
      </c>
      <c r="E18" s="11">
        <v>0</v>
      </c>
      <c r="F18" s="11">
        <v>0</v>
      </c>
      <c r="G18" s="11">
        <v>1150000</v>
      </c>
      <c r="H18" s="11">
        <v>0</v>
      </c>
      <c r="I18" s="11">
        <v>0</v>
      </c>
      <c r="J18" s="11">
        <v>0</v>
      </c>
      <c r="K18" s="64">
        <f t="shared" si="0"/>
        <v>1150000</v>
      </c>
      <c r="L18" s="2"/>
      <c r="M18" s="2"/>
      <c r="N18" s="3"/>
    </row>
    <row r="19" spans="2:20" x14ac:dyDescent="0.25">
      <c r="B19" s="1" t="s">
        <v>53</v>
      </c>
      <c r="C19" s="26">
        <v>3912</v>
      </c>
      <c r="D19" s="24">
        <v>3810000</v>
      </c>
      <c r="E19" s="11">
        <v>811000</v>
      </c>
      <c r="F19" s="11">
        <v>2000</v>
      </c>
      <c r="G19" s="11">
        <v>0</v>
      </c>
      <c r="H19" s="11">
        <v>1200000</v>
      </c>
      <c r="I19" s="11">
        <v>485000</v>
      </c>
      <c r="J19" s="11">
        <v>219302</v>
      </c>
      <c r="K19" s="64">
        <f t="shared" si="0"/>
        <v>6527302</v>
      </c>
      <c r="L19" s="2"/>
      <c r="M19" s="2"/>
      <c r="N19" s="3"/>
    </row>
    <row r="20" spans="2:20" x14ac:dyDescent="0.25">
      <c r="B20" s="1" t="s">
        <v>54</v>
      </c>
      <c r="C20" s="26">
        <v>3919</v>
      </c>
      <c r="D20" s="24">
        <v>3327000</v>
      </c>
      <c r="E20" s="11">
        <v>776000</v>
      </c>
      <c r="F20" s="11">
        <v>2000</v>
      </c>
      <c r="G20" s="11">
        <v>0</v>
      </c>
      <c r="H20" s="11">
        <v>30000</v>
      </c>
      <c r="I20" s="11">
        <v>886000</v>
      </c>
      <c r="J20" s="11">
        <v>0</v>
      </c>
      <c r="K20" s="64">
        <f t="shared" si="0"/>
        <v>5021000</v>
      </c>
      <c r="L20" s="2"/>
      <c r="M20" s="2"/>
      <c r="N20" s="3"/>
    </row>
    <row r="21" spans="2:20" ht="14.45" x14ac:dyDescent="0.3">
      <c r="B21" s="1" t="s">
        <v>32</v>
      </c>
      <c r="C21" s="26">
        <v>3922</v>
      </c>
      <c r="D21" s="24">
        <v>0</v>
      </c>
      <c r="E21" s="11">
        <v>0</v>
      </c>
      <c r="F21" s="11">
        <v>0</v>
      </c>
      <c r="G21" s="29">
        <v>2800000</v>
      </c>
      <c r="H21" s="11">
        <v>0</v>
      </c>
      <c r="I21" s="11">
        <v>0</v>
      </c>
      <c r="J21" s="11">
        <v>0</v>
      </c>
      <c r="K21" s="64">
        <f t="shared" si="0"/>
        <v>2800000</v>
      </c>
      <c r="L21" s="2"/>
      <c r="M21" s="2"/>
      <c r="N21" s="3"/>
    </row>
    <row r="22" spans="2:20" x14ac:dyDescent="0.25">
      <c r="B22" s="4" t="s">
        <v>22</v>
      </c>
      <c r="C22" s="26">
        <v>3915</v>
      </c>
      <c r="D22" s="24">
        <v>672689</v>
      </c>
      <c r="E22" s="11">
        <v>22500</v>
      </c>
      <c r="F22" s="11">
        <v>6000</v>
      </c>
      <c r="G22" s="11">
        <v>63668</v>
      </c>
      <c r="H22" s="11">
        <v>34000</v>
      </c>
      <c r="I22" s="11">
        <v>21206</v>
      </c>
      <c r="J22" s="11">
        <v>0</v>
      </c>
      <c r="K22" s="64">
        <f t="shared" si="0"/>
        <v>820063</v>
      </c>
      <c r="L22" s="2"/>
      <c r="M22" s="2"/>
      <c r="N22" s="3"/>
    </row>
    <row r="23" spans="2:20" x14ac:dyDescent="0.25">
      <c r="B23" t="s">
        <v>23</v>
      </c>
      <c r="C23" s="26">
        <v>3917</v>
      </c>
      <c r="D23" s="24">
        <v>20000</v>
      </c>
      <c r="E23" s="11">
        <v>85000</v>
      </c>
      <c r="F23" s="11">
        <v>0</v>
      </c>
      <c r="G23" s="11">
        <v>140000</v>
      </c>
      <c r="H23" s="11">
        <v>80000</v>
      </c>
      <c r="I23" s="11">
        <v>5000</v>
      </c>
      <c r="J23" s="11">
        <v>0</v>
      </c>
      <c r="K23" s="64">
        <f t="shared" si="0"/>
        <v>330000</v>
      </c>
      <c r="L23" s="2"/>
      <c r="M23" s="2"/>
      <c r="N23" s="3"/>
    </row>
    <row r="24" spans="2:20" x14ac:dyDescent="0.25">
      <c r="B24" t="s">
        <v>24</v>
      </c>
      <c r="C24" s="26">
        <v>3918</v>
      </c>
      <c r="D24" s="24">
        <v>1060000</v>
      </c>
      <c r="E24" s="11">
        <v>110000</v>
      </c>
      <c r="F24" s="11">
        <v>4000</v>
      </c>
      <c r="G24" s="11">
        <v>0</v>
      </c>
      <c r="H24" s="11">
        <v>40000</v>
      </c>
      <c r="I24" s="11">
        <v>133500</v>
      </c>
      <c r="J24" s="11">
        <v>30222</v>
      </c>
      <c r="K24" s="64">
        <f t="shared" si="0"/>
        <v>1377722</v>
      </c>
      <c r="L24" s="2"/>
      <c r="M24" s="2"/>
      <c r="N24" s="3"/>
    </row>
    <row r="25" spans="2:20" ht="14.45" x14ac:dyDescent="0.3">
      <c r="B25" t="s">
        <v>35</v>
      </c>
      <c r="C25" s="26">
        <v>3740</v>
      </c>
      <c r="D25" s="24">
        <v>3802470</v>
      </c>
      <c r="E25" s="11">
        <v>286200</v>
      </c>
      <c r="F25" s="11">
        <v>60000</v>
      </c>
      <c r="G25" s="11">
        <v>0</v>
      </c>
      <c r="H25" s="11">
        <v>5000</v>
      </c>
      <c r="I25" s="11">
        <v>227076</v>
      </c>
      <c r="J25" s="11">
        <v>38359</v>
      </c>
      <c r="K25" s="64">
        <f t="shared" si="0"/>
        <v>4419105</v>
      </c>
      <c r="L25" s="2"/>
      <c r="M25" s="2"/>
      <c r="N25" s="3"/>
    </row>
    <row r="26" spans="2:20" x14ac:dyDescent="0.25">
      <c r="B26" t="s">
        <v>25</v>
      </c>
      <c r="C26" s="26">
        <v>3960</v>
      </c>
      <c r="D26" s="24">
        <v>1430000</v>
      </c>
      <c r="E26" s="11">
        <v>55000</v>
      </c>
      <c r="F26" s="11">
        <v>30000</v>
      </c>
      <c r="G26" s="11">
        <v>0</v>
      </c>
      <c r="H26" s="11">
        <v>0</v>
      </c>
      <c r="I26" s="11">
        <v>40000</v>
      </c>
      <c r="J26" s="11">
        <v>0</v>
      </c>
      <c r="K26" s="64">
        <f t="shared" si="0"/>
        <v>1555000</v>
      </c>
      <c r="L26" s="2"/>
      <c r="M26" s="2"/>
      <c r="N26" s="3"/>
    </row>
    <row r="27" spans="2:20" ht="15.75" thickBot="1" x14ac:dyDescent="0.3">
      <c r="B27" t="s">
        <v>26</v>
      </c>
      <c r="C27" s="26">
        <v>3210</v>
      </c>
      <c r="D27" s="38">
        <v>3061983</v>
      </c>
      <c r="E27" s="39">
        <v>80000</v>
      </c>
      <c r="F27" s="39">
        <v>40000</v>
      </c>
      <c r="G27" s="39">
        <v>0</v>
      </c>
      <c r="H27" s="39">
        <v>10000</v>
      </c>
      <c r="I27" s="39">
        <v>10000</v>
      </c>
      <c r="J27" s="39">
        <v>0</v>
      </c>
      <c r="K27" s="65">
        <f t="shared" si="0"/>
        <v>3201983</v>
      </c>
      <c r="L27" s="2"/>
      <c r="M27" s="2"/>
      <c r="N27" s="3"/>
    </row>
    <row r="28" spans="2:20" x14ac:dyDescent="0.25">
      <c r="C28" s="26"/>
      <c r="D28" s="11"/>
      <c r="E28" s="11"/>
      <c r="F28" s="11"/>
      <c r="G28" s="11"/>
      <c r="H28" s="11"/>
      <c r="I28" s="11"/>
      <c r="J28" s="11"/>
      <c r="K28" s="29"/>
      <c r="L28" s="2"/>
      <c r="M28" s="2"/>
      <c r="N28" s="3"/>
    </row>
    <row r="29" spans="2:20" x14ac:dyDescent="0.25">
      <c r="C29" s="26"/>
      <c r="D29" s="27">
        <f t="shared" ref="D29:J29" si="1">SUM(D6:D27)</f>
        <v>55814938</v>
      </c>
      <c r="E29" s="27">
        <f t="shared" si="1"/>
        <v>5492100</v>
      </c>
      <c r="F29" s="27">
        <f t="shared" si="1"/>
        <v>289500</v>
      </c>
      <c r="G29" s="27">
        <f t="shared" si="1"/>
        <v>7953668</v>
      </c>
      <c r="H29" s="27">
        <f t="shared" si="1"/>
        <v>3231000</v>
      </c>
      <c r="I29" s="27">
        <f t="shared" si="1"/>
        <v>5501536</v>
      </c>
      <c r="J29" s="27">
        <f t="shared" si="1"/>
        <v>582311</v>
      </c>
      <c r="K29" s="27">
        <f>SUM(D29:J29)</f>
        <v>78865053</v>
      </c>
      <c r="L29" s="7"/>
      <c r="M29" s="7"/>
    </row>
    <row r="30" spans="2:20" x14ac:dyDescent="0.25">
      <c r="D30" s="61"/>
      <c r="E30" s="5"/>
      <c r="F30" s="6"/>
      <c r="G30" s="5"/>
      <c r="H30" s="6"/>
      <c r="I30" s="5"/>
      <c r="J30" s="6"/>
      <c r="K30" s="5"/>
      <c r="L30" s="31"/>
      <c r="M30" s="31"/>
      <c r="N30" s="6"/>
      <c r="O30" s="5"/>
      <c r="P30" s="7"/>
      <c r="Q30" s="7"/>
      <c r="R30" s="7"/>
      <c r="S30" s="7"/>
      <c r="T30" s="7"/>
    </row>
    <row r="31" spans="2:20" ht="15.75" thickBot="1" x14ac:dyDescent="0.3">
      <c r="D31" s="6"/>
      <c r="E31" s="5"/>
      <c r="F31" s="6"/>
      <c r="G31" s="5"/>
      <c r="H31" s="6"/>
      <c r="I31" s="5"/>
      <c r="J31" s="6"/>
      <c r="K31" s="5"/>
      <c r="L31" s="31"/>
      <c r="M31" s="31"/>
      <c r="N31" s="6"/>
      <c r="O31" s="5"/>
      <c r="P31" s="7"/>
      <c r="Q31" s="7"/>
      <c r="R31" s="7"/>
      <c r="S31" s="7"/>
      <c r="T31" s="7"/>
    </row>
    <row r="32" spans="2:20" ht="15.75" thickBot="1" x14ac:dyDescent="0.3">
      <c r="B32" s="8" t="s">
        <v>55</v>
      </c>
      <c r="C32" s="9"/>
      <c r="D32" s="10"/>
      <c r="F32" s="12" t="s">
        <v>56</v>
      </c>
      <c r="I32" s="13" t="s">
        <v>57</v>
      </c>
      <c r="K32" t="s">
        <v>66</v>
      </c>
      <c r="P32" s="3"/>
      <c r="Q32" s="3"/>
    </row>
    <row r="33" spans="2:17" x14ac:dyDescent="0.25">
      <c r="B33" s="14" t="s">
        <v>7</v>
      </c>
      <c r="C33" s="33"/>
      <c r="D33" s="35">
        <v>800000</v>
      </c>
      <c r="F33" s="32" t="s">
        <v>27</v>
      </c>
      <c r="G33" s="51">
        <v>78865053</v>
      </c>
      <c r="I33" s="32" t="s">
        <v>60</v>
      </c>
      <c r="J33" s="42">
        <v>61300000</v>
      </c>
      <c r="K33" s="29">
        <v>61300000</v>
      </c>
      <c r="O33" s="15"/>
      <c r="P33" s="3"/>
    </row>
    <row r="34" spans="2:17" x14ac:dyDescent="0.25">
      <c r="B34" s="16" t="s">
        <v>63</v>
      </c>
      <c r="C34" s="18"/>
      <c r="D34" s="35">
        <v>100000</v>
      </c>
      <c r="E34" s="3"/>
      <c r="F34" s="17" t="s">
        <v>41</v>
      </c>
      <c r="G34" s="44">
        <v>3000000</v>
      </c>
      <c r="I34" s="46" t="s">
        <v>61</v>
      </c>
      <c r="J34" s="44">
        <v>17313000</v>
      </c>
      <c r="K34" s="50">
        <f>J34+11084000</f>
        <v>28397000</v>
      </c>
      <c r="P34" s="18"/>
      <c r="Q34" s="3"/>
    </row>
    <row r="35" spans="2:17" ht="15.75" thickBot="1" x14ac:dyDescent="0.3">
      <c r="B35" s="16" t="s">
        <v>9</v>
      </c>
      <c r="C35" s="26"/>
      <c r="D35" s="35">
        <v>2100000</v>
      </c>
      <c r="F35" s="17" t="s">
        <v>30</v>
      </c>
      <c r="G35" s="57">
        <v>6747947</v>
      </c>
      <c r="H35" t="s">
        <v>43</v>
      </c>
      <c r="I35" s="17" t="s">
        <v>59</v>
      </c>
      <c r="J35" s="44">
        <v>10000000</v>
      </c>
      <c r="K35" s="50">
        <v>10000000</v>
      </c>
      <c r="P35" s="3"/>
    </row>
    <row r="36" spans="2:17" thickBot="1" x14ac:dyDescent="0.35">
      <c r="B36" s="19" t="s">
        <v>10</v>
      </c>
      <c r="C36" s="20"/>
      <c r="D36" s="36">
        <f>SUM(D33:D35)</f>
        <v>3000000</v>
      </c>
      <c r="F36" s="21" t="s">
        <v>11</v>
      </c>
      <c r="G36" s="43">
        <f>G33+G34+G35</f>
        <v>88613000</v>
      </c>
      <c r="I36" s="21" t="s">
        <v>11</v>
      </c>
      <c r="J36" s="43">
        <f>J33+J34+J35</f>
        <v>88613000</v>
      </c>
      <c r="K36" s="50">
        <f>K33+K34+K35</f>
        <v>99697000</v>
      </c>
      <c r="P36" s="3"/>
    </row>
    <row r="37" spans="2:17" ht="101.25" customHeight="1" x14ac:dyDescent="0.25">
      <c r="E37" s="56" t="s">
        <v>43</v>
      </c>
      <c r="F37" s="109" t="s">
        <v>58</v>
      </c>
      <c r="G37" s="109"/>
      <c r="H37" s="58"/>
      <c r="I37" s="109"/>
      <c r="J37" s="109"/>
      <c r="K37" s="109"/>
      <c r="P37" s="3"/>
    </row>
    <row r="38" spans="2:17" ht="117" customHeight="1" x14ac:dyDescent="0.25">
      <c r="F38" s="110" t="s">
        <v>64</v>
      </c>
      <c r="G38" s="110"/>
      <c r="J38" s="50"/>
      <c r="P38" s="3"/>
    </row>
    <row r="39" spans="2:17" x14ac:dyDescent="0.25">
      <c r="G39" s="59"/>
      <c r="J39" s="50"/>
    </row>
  </sheetData>
  <mergeCells count="3">
    <mergeCell ref="F37:G37"/>
    <mergeCell ref="I37:K37"/>
    <mergeCell ref="F38:G38"/>
  </mergeCells>
  <pageMargins left="0.7" right="0.7" top="0.75" bottom="0.75" header="0.3" footer="0.3"/>
  <pageSetup paperSize="9" scale="51" orientation="landscape" r:id="rId1"/>
  <ignoredErrors>
    <ignoredError sqref="K6:K14 K17:K2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2"/>
  <sheetViews>
    <sheetView tabSelected="1" topLeftCell="B1" workbookViewId="0">
      <selection activeCell="B2" sqref="B2"/>
    </sheetView>
  </sheetViews>
  <sheetFormatPr defaultRowHeight="15" x14ac:dyDescent="0.25"/>
  <cols>
    <col min="1" max="1" width="0" hidden="1" customWidth="1"/>
    <col min="2" max="2" width="38.85546875" customWidth="1"/>
    <col min="3" max="3" width="53.42578125" bestFit="1" customWidth="1"/>
    <col min="4" max="10" width="11.7109375" customWidth="1"/>
    <col min="11" max="11" width="14.5703125" customWidth="1"/>
    <col min="12" max="12" width="14.7109375" customWidth="1"/>
    <col min="13" max="13" width="14.5703125" customWidth="1"/>
    <col min="14" max="14" width="8" customWidth="1"/>
    <col min="15" max="15" width="7.42578125" customWidth="1"/>
    <col min="16" max="16" width="15.140625" customWidth="1"/>
    <col min="19" max="19" width="16" bestFit="1" customWidth="1"/>
    <col min="20" max="20" width="15.140625" customWidth="1"/>
  </cols>
  <sheetData>
    <row r="1" spans="2:12" ht="13.9" customHeight="1" x14ac:dyDescent="0.25">
      <c r="B1" t="s">
        <v>91</v>
      </c>
    </row>
    <row r="2" spans="2:12" ht="21" x14ac:dyDescent="0.35">
      <c r="B2" s="53" t="s">
        <v>75</v>
      </c>
      <c r="C2" s="53"/>
      <c r="D2" s="53"/>
      <c r="E2" s="53"/>
      <c r="F2" s="53"/>
      <c r="G2" s="53"/>
      <c r="H2" s="53"/>
      <c r="I2" s="53"/>
      <c r="J2" s="53"/>
      <c r="K2" s="53"/>
      <c r="L2" s="104" t="s">
        <v>76</v>
      </c>
    </row>
    <row r="3" spans="2:12" ht="11.25" customHeight="1" thickBo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2:12" s="68" customFormat="1" ht="45.75" thickBot="1" x14ac:dyDescent="0.35">
      <c r="B4" s="111" t="s">
        <v>68</v>
      </c>
      <c r="C4" s="112"/>
      <c r="D4" s="80" t="s">
        <v>69</v>
      </c>
      <c r="E4" s="81" t="s">
        <v>1</v>
      </c>
      <c r="F4" s="80" t="s">
        <v>2</v>
      </c>
      <c r="G4" s="80" t="s">
        <v>3</v>
      </c>
      <c r="H4" s="80" t="s">
        <v>4</v>
      </c>
      <c r="I4" s="80" t="s">
        <v>5</v>
      </c>
      <c r="J4" s="80" t="s">
        <v>13</v>
      </c>
      <c r="K4" s="80" t="s">
        <v>72</v>
      </c>
      <c r="L4" s="85" t="s">
        <v>74</v>
      </c>
    </row>
    <row r="5" spans="2:12" x14ac:dyDescent="0.25">
      <c r="B5" s="82" t="s">
        <v>6</v>
      </c>
      <c r="C5" s="91">
        <v>3900</v>
      </c>
      <c r="D5" s="105">
        <v>10346</v>
      </c>
      <c r="E5" s="106">
        <v>168</v>
      </c>
      <c r="F5" s="52">
        <v>7</v>
      </c>
      <c r="G5" s="106"/>
      <c r="H5" s="52">
        <v>1</v>
      </c>
      <c r="I5" s="106">
        <v>548</v>
      </c>
      <c r="J5" s="52">
        <v>116</v>
      </c>
      <c r="K5" s="107">
        <f>SUM(D5:J5)</f>
        <v>11186</v>
      </c>
      <c r="L5" s="88">
        <v>11740</v>
      </c>
    </row>
    <row r="6" spans="2:12" x14ac:dyDescent="0.25">
      <c r="B6" s="83" t="s">
        <v>14</v>
      </c>
      <c r="C6" s="92">
        <v>3901</v>
      </c>
      <c r="D6" s="96">
        <v>4055</v>
      </c>
      <c r="E6" s="99">
        <v>34</v>
      </c>
      <c r="F6" s="101">
        <v>0</v>
      </c>
      <c r="G6" s="99"/>
      <c r="H6" s="101">
        <v>5</v>
      </c>
      <c r="I6" s="99">
        <v>12</v>
      </c>
      <c r="J6" s="101"/>
      <c r="K6" s="103">
        <f>SUM(D6:J6)</f>
        <v>4106</v>
      </c>
      <c r="L6" s="89">
        <v>4074</v>
      </c>
    </row>
    <row r="7" spans="2:12" x14ac:dyDescent="0.25">
      <c r="B7" s="83" t="s">
        <v>15</v>
      </c>
      <c r="C7" s="92">
        <v>3903</v>
      </c>
      <c r="D7" s="96">
        <v>3372</v>
      </c>
      <c r="E7" s="99">
        <v>114</v>
      </c>
      <c r="F7" s="101">
        <v>5</v>
      </c>
      <c r="G7" s="99"/>
      <c r="H7" s="101">
        <v>2</v>
      </c>
      <c r="I7" s="99">
        <v>45</v>
      </c>
      <c r="J7" s="101"/>
      <c r="K7" s="103">
        <f>SUM(D7:J7)</f>
        <v>3538</v>
      </c>
      <c r="L7" s="89">
        <v>3583</v>
      </c>
    </row>
    <row r="8" spans="2:12" x14ac:dyDescent="0.25">
      <c r="B8" s="83" t="s">
        <v>16</v>
      </c>
      <c r="C8" s="92">
        <v>3904</v>
      </c>
      <c r="D8" s="96">
        <v>1236</v>
      </c>
      <c r="E8" s="99">
        <v>79</v>
      </c>
      <c r="F8" s="101">
        <v>1</v>
      </c>
      <c r="G8" s="99"/>
      <c r="H8" s="101">
        <v>1</v>
      </c>
      <c r="I8" s="99">
        <v>4</v>
      </c>
      <c r="J8" s="101"/>
      <c r="K8" s="103">
        <f>SUM(D8:J8)</f>
        <v>1321</v>
      </c>
      <c r="L8" s="89">
        <v>1549</v>
      </c>
    </row>
    <row r="9" spans="2:12" x14ac:dyDescent="0.25">
      <c r="B9" s="83" t="s">
        <v>17</v>
      </c>
      <c r="C9" s="92">
        <v>3905</v>
      </c>
      <c r="D9" s="97">
        <v>842</v>
      </c>
      <c r="E9" s="99">
        <v>19</v>
      </c>
      <c r="F9" s="101">
        <v>7</v>
      </c>
      <c r="G9" s="99"/>
      <c r="H9" s="101">
        <v>2</v>
      </c>
      <c r="I9" s="99">
        <v>13</v>
      </c>
      <c r="J9" s="101"/>
      <c r="K9" s="103">
        <f t="shared" ref="K9:K20" si="0">SUM(D9:J9)</f>
        <v>883</v>
      </c>
      <c r="L9" s="89">
        <v>1268</v>
      </c>
    </row>
    <row r="10" spans="2:12" x14ac:dyDescent="0.25">
      <c r="B10" s="83" t="s">
        <v>18</v>
      </c>
      <c r="C10" s="92">
        <v>3906</v>
      </c>
      <c r="D10" s="96">
        <v>1347</v>
      </c>
      <c r="E10" s="99">
        <v>155</v>
      </c>
      <c r="F10" s="101">
        <v>4</v>
      </c>
      <c r="G10" s="99"/>
      <c r="H10" s="101">
        <v>1</v>
      </c>
      <c r="I10" s="99">
        <v>175</v>
      </c>
      <c r="J10" s="101"/>
      <c r="K10" s="103">
        <f t="shared" si="0"/>
        <v>1682</v>
      </c>
      <c r="L10" s="89">
        <v>2032</v>
      </c>
    </row>
    <row r="11" spans="2:12" x14ac:dyDescent="0.25">
      <c r="B11" s="83" t="s">
        <v>19</v>
      </c>
      <c r="C11" s="92">
        <v>3907</v>
      </c>
      <c r="D11" s="96">
        <v>4580</v>
      </c>
      <c r="E11" s="99">
        <v>147</v>
      </c>
      <c r="F11" s="101">
        <v>28</v>
      </c>
      <c r="G11" s="99"/>
      <c r="H11" s="101">
        <v>7</v>
      </c>
      <c r="I11" s="99">
        <v>55</v>
      </c>
      <c r="J11" s="101"/>
      <c r="K11" s="103">
        <f t="shared" si="0"/>
        <v>4817</v>
      </c>
      <c r="L11" s="89">
        <v>4941</v>
      </c>
    </row>
    <row r="12" spans="2:12" x14ac:dyDescent="0.25">
      <c r="B12" s="83" t="s">
        <v>20</v>
      </c>
      <c r="C12" s="92">
        <v>3908</v>
      </c>
      <c r="D12" s="96">
        <v>2051</v>
      </c>
      <c r="E12" s="99">
        <v>24</v>
      </c>
      <c r="F12" s="101">
        <v>1</v>
      </c>
      <c r="G12" s="99"/>
      <c r="H12" s="101">
        <v>14</v>
      </c>
      <c r="I12" s="99">
        <v>39</v>
      </c>
      <c r="J12" s="101"/>
      <c r="K12" s="103">
        <f t="shared" si="0"/>
        <v>2129</v>
      </c>
      <c r="L12" s="89">
        <v>2332</v>
      </c>
    </row>
    <row r="13" spans="2:12" x14ac:dyDescent="0.25">
      <c r="B13" s="86" t="s">
        <v>77</v>
      </c>
      <c r="C13" s="93" t="s">
        <v>86</v>
      </c>
      <c r="D13" s="96">
        <f>3773+14113</f>
        <v>17886</v>
      </c>
      <c r="E13" s="99">
        <f>1789+1635</f>
        <v>3424</v>
      </c>
      <c r="F13" s="101">
        <f>1</f>
        <v>1</v>
      </c>
      <c r="G13" s="99">
        <f>9500+101</f>
        <v>9601</v>
      </c>
      <c r="H13" s="101">
        <f>64+1770</f>
        <v>1834</v>
      </c>
      <c r="I13" s="99">
        <f>1543+1908</f>
        <v>3451</v>
      </c>
      <c r="J13" s="101">
        <f>96+154</f>
        <v>250</v>
      </c>
      <c r="K13" s="103">
        <f t="shared" si="0"/>
        <v>36447</v>
      </c>
      <c r="L13" s="89">
        <v>34748</v>
      </c>
    </row>
    <row r="14" spans="2:12" x14ac:dyDescent="0.25">
      <c r="B14" s="86" t="s">
        <v>78</v>
      </c>
      <c r="C14" s="93" t="s">
        <v>79</v>
      </c>
      <c r="D14" s="96">
        <v>4656</v>
      </c>
      <c r="E14" s="99">
        <v>1035</v>
      </c>
      <c r="F14" s="101">
        <v>2</v>
      </c>
      <c r="G14" s="99">
        <v>4316</v>
      </c>
      <c r="H14" s="101">
        <v>858</v>
      </c>
      <c r="I14" s="99">
        <v>549</v>
      </c>
      <c r="J14" s="101">
        <v>156</v>
      </c>
      <c r="K14" s="103">
        <f t="shared" si="0"/>
        <v>11572</v>
      </c>
      <c r="L14" s="89">
        <v>10565</v>
      </c>
    </row>
    <row r="15" spans="2:12" x14ac:dyDescent="0.25">
      <c r="B15" s="86" t="s">
        <v>82</v>
      </c>
      <c r="C15" s="93">
        <v>3950</v>
      </c>
      <c r="D15" s="96">
        <v>38</v>
      </c>
      <c r="E15" s="99">
        <v>179</v>
      </c>
      <c r="F15" s="101">
        <v>0</v>
      </c>
      <c r="G15" s="99"/>
      <c r="H15" s="101">
        <v>0</v>
      </c>
      <c r="I15" s="99">
        <v>1</v>
      </c>
      <c r="J15" s="101">
        <v>80</v>
      </c>
      <c r="K15" s="103">
        <f t="shared" si="0"/>
        <v>298</v>
      </c>
      <c r="L15" s="89">
        <v>300</v>
      </c>
    </row>
    <row r="16" spans="2:12" s="87" customFormat="1" x14ac:dyDescent="0.25">
      <c r="B16" s="83" t="s">
        <v>22</v>
      </c>
      <c r="C16" s="92">
        <v>3915</v>
      </c>
      <c r="D16" s="96">
        <v>839</v>
      </c>
      <c r="E16" s="99">
        <v>34</v>
      </c>
      <c r="F16" s="101">
        <v>1</v>
      </c>
      <c r="G16" s="99">
        <v>58</v>
      </c>
      <c r="H16" s="101"/>
      <c r="I16" s="99">
        <v>13</v>
      </c>
      <c r="J16" s="101"/>
      <c r="K16" s="103">
        <f t="shared" si="0"/>
        <v>945</v>
      </c>
      <c r="L16" s="89">
        <v>972</v>
      </c>
    </row>
    <row r="17" spans="2:16" s="87" customFormat="1" x14ac:dyDescent="0.25">
      <c r="B17" s="83" t="s">
        <v>35</v>
      </c>
      <c r="C17" s="93" t="s">
        <v>87</v>
      </c>
      <c r="D17" s="96">
        <v>4174</v>
      </c>
      <c r="E17" s="99">
        <v>303</v>
      </c>
      <c r="F17" s="101">
        <v>27</v>
      </c>
      <c r="G17" s="99"/>
      <c r="H17" s="101">
        <v>24</v>
      </c>
      <c r="I17" s="99">
        <v>213</v>
      </c>
      <c r="J17" s="101">
        <v>69</v>
      </c>
      <c r="K17" s="103">
        <f t="shared" si="0"/>
        <v>4810</v>
      </c>
      <c r="L17" s="89">
        <v>5005</v>
      </c>
    </row>
    <row r="18" spans="2:16" x14ac:dyDescent="0.25">
      <c r="B18" s="83" t="s">
        <v>26</v>
      </c>
      <c r="C18" s="92">
        <v>3210</v>
      </c>
      <c r="D18" s="96">
        <v>3128</v>
      </c>
      <c r="E18" s="99">
        <v>42</v>
      </c>
      <c r="F18" s="101">
        <v>48</v>
      </c>
      <c r="G18" s="99"/>
      <c r="H18" s="101">
        <v>29</v>
      </c>
      <c r="I18" s="99">
        <v>1</v>
      </c>
      <c r="J18" s="101"/>
      <c r="K18" s="103">
        <f>SUM(D18:J18)</f>
        <v>3248</v>
      </c>
      <c r="L18" s="89">
        <v>3419</v>
      </c>
    </row>
    <row r="19" spans="2:16" s="87" customFormat="1" x14ac:dyDescent="0.25">
      <c r="B19" s="83" t="s">
        <v>25</v>
      </c>
      <c r="C19" s="92">
        <v>3960</v>
      </c>
      <c r="D19" s="96">
        <v>1584</v>
      </c>
      <c r="E19" s="99">
        <v>25</v>
      </c>
      <c r="F19" s="101">
        <v>2</v>
      </c>
      <c r="G19" s="99"/>
      <c r="H19" s="101"/>
      <c r="I19" s="99">
        <v>4</v>
      </c>
      <c r="J19" s="101"/>
      <c r="K19" s="103">
        <f t="shared" si="0"/>
        <v>1615</v>
      </c>
      <c r="L19" s="89">
        <v>1686</v>
      </c>
    </row>
    <row r="20" spans="2:16" ht="15.75" thickBot="1" x14ac:dyDescent="0.3">
      <c r="B20" s="84" t="s">
        <v>80</v>
      </c>
      <c r="C20" s="94" t="s">
        <v>81</v>
      </c>
      <c r="D20" s="98">
        <v>8</v>
      </c>
      <c r="E20" s="100">
        <v>-19</v>
      </c>
      <c r="F20" s="102">
        <v>4</v>
      </c>
      <c r="G20" s="100"/>
      <c r="H20" s="102">
        <v>9</v>
      </c>
      <c r="I20" s="100">
        <f>31+8</f>
        <v>39</v>
      </c>
      <c r="J20" s="102"/>
      <c r="K20" s="108">
        <f t="shared" si="0"/>
        <v>41</v>
      </c>
      <c r="L20" s="90">
        <v>0</v>
      </c>
    </row>
    <row r="21" spans="2:16" ht="15.75" thickBot="1" x14ac:dyDescent="0.3">
      <c r="B21" s="121" t="s">
        <v>70</v>
      </c>
      <c r="C21" s="122"/>
      <c r="D21" s="36">
        <f>SUM(D5:D20)</f>
        <v>60142</v>
      </c>
      <c r="E21" s="36">
        <f t="shared" ref="E21:K21" si="1">SUM(E5:E20)</f>
        <v>5763</v>
      </c>
      <c r="F21" s="36">
        <f t="shared" si="1"/>
        <v>138</v>
      </c>
      <c r="G21" s="36">
        <f t="shared" si="1"/>
        <v>13975</v>
      </c>
      <c r="H21" s="36">
        <f t="shared" si="1"/>
        <v>2787</v>
      </c>
      <c r="I21" s="36">
        <f t="shared" si="1"/>
        <v>5162</v>
      </c>
      <c r="J21" s="36">
        <f t="shared" si="1"/>
        <v>671</v>
      </c>
      <c r="K21" s="36">
        <f t="shared" si="1"/>
        <v>88638</v>
      </c>
      <c r="L21" s="95">
        <f>SUM(L5:L20)</f>
        <v>88214</v>
      </c>
    </row>
    <row r="22" spans="2:16" x14ac:dyDescent="0.25">
      <c r="B22" s="66"/>
      <c r="C22" s="67"/>
      <c r="L22" s="50">
        <f>L21-L15</f>
        <v>87914</v>
      </c>
    </row>
    <row r="23" spans="2:16" ht="14.45" x14ac:dyDescent="0.3">
      <c r="D23" s="61"/>
      <c r="E23" s="61"/>
      <c r="F23" s="61"/>
      <c r="G23" s="61"/>
      <c r="H23" s="61"/>
      <c r="I23" s="61"/>
      <c r="J23" s="61"/>
      <c r="K23" s="61"/>
      <c r="L23" s="5"/>
      <c r="M23" s="7"/>
      <c r="N23" s="7"/>
      <c r="O23" s="7"/>
      <c r="P23" s="7"/>
    </row>
    <row r="24" spans="2:16" ht="15.75" thickBot="1" x14ac:dyDescent="0.3">
      <c r="D24" s="6"/>
      <c r="E24" s="6"/>
      <c r="F24" s="6"/>
      <c r="G24" s="6"/>
      <c r="H24" s="6"/>
      <c r="I24" s="6"/>
      <c r="J24" s="6"/>
      <c r="K24" s="6"/>
      <c r="L24" s="5"/>
      <c r="M24" s="7"/>
      <c r="N24" s="7"/>
      <c r="O24" s="7"/>
      <c r="P24" s="7"/>
    </row>
    <row r="25" spans="2:16" ht="15.75" thickBot="1" x14ac:dyDescent="0.3">
      <c r="B25" s="8" t="s">
        <v>55</v>
      </c>
      <c r="C25" s="69" t="s">
        <v>71</v>
      </c>
      <c r="E25" s="13" t="s">
        <v>88</v>
      </c>
      <c r="F25" s="70"/>
      <c r="G25" s="11"/>
      <c r="H25" s="11"/>
      <c r="I25" s="113" t="s">
        <v>90</v>
      </c>
      <c r="J25" s="114"/>
      <c r="K25" s="11"/>
      <c r="L25" s="78" t="s">
        <v>73</v>
      </c>
      <c r="M25" s="3"/>
    </row>
    <row r="26" spans="2:16" ht="15.75" thickBot="1" x14ac:dyDescent="0.3">
      <c r="B26" s="14" t="s">
        <v>7</v>
      </c>
      <c r="C26" s="35">
        <v>483</v>
      </c>
      <c r="E26" s="32" t="s">
        <v>89</v>
      </c>
      <c r="F26" s="71"/>
      <c r="G26" s="51">
        <f>K21</f>
        <v>88638</v>
      </c>
      <c r="H26" s="11"/>
      <c r="I26" s="115" t="s">
        <v>28</v>
      </c>
      <c r="J26" s="116"/>
      <c r="K26" s="42">
        <v>95144</v>
      </c>
      <c r="L26" s="79">
        <v>20000</v>
      </c>
    </row>
    <row r="27" spans="2:16" ht="15.75" thickBot="1" x14ac:dyDescent="0.3">
      <c r="B27" s="16" t="s">
        <v>63</v>
      </c>
      <c r="C27" s="35">
        <v>47</v>
      </c>
      <c r="E27" s="17" t="s">
        <v>41</v>
      </c>
      <c r="F27" s="72"/>
      <c r="G27" s="44">
        <f>C29</f>
        <v>1969</v>
      </c>
      <c r="H27" s="11"/>
      <c r="I27" s="117" t="s">
        <v>59</v>
      </c>
      <c r="J27" s="118"/>
      <c r="K27" s="44">
        <v>15586</v>
      </c>
      <c r="M27" s="3"/>
    </row>
    <row r="28" spans="2:16" ht="15.75" thickBot="1" x14ac:dyDescent="0.3">
      <c r="B28" s="16" t="s">
        <v>9</v>
      </c>
      <c r="C28" s="35">
        <v>1439</v>
      </c>
      <c r="E28" s="73" t="s">
        <v>30</v>
      </c>
      <c r="F28" s="74"/>
      <c r="G28" s="75">
        <v>0</v>
      </c>
      <c r="I28" s="113" t="s">
        <v>11</v>
      </c>
      <c r="J28" s="119"/>
      <c r="K28" s="43">
        <f>K26+K27</f>
        <v>110730</v>
      </c>
    </row>
    <row r="29" spans="2:16" ht="15.75" thickBot="1" x14ac:dyDescent="0.3">
      <c r="B29" s="19" t="s">
        <v>10</v>
      </c>
      <c r="C29" s="36">
        <f>SUM(C26:C28)</f>
        <v>1969</v>
      </c>
      <c r="E29" s="73" t="s">
        <v>11</v>
      </c>
      <c r="F29" s="74"/>
      <c r="G29" s="76">
        <f>G26+G27+G28</f>
        <v>90607</v>
      </c>
      <c r="H29" s="27"/>
      <c r="I29" s="50"/>
      <c r="K29" s="27"/>
      <c r="L29" s="50"/>
    </row>
    <row r="30" spans="2:16" ht="75" customHeight="1" x14ac:dyDescent="0.25">
      <c r="E30" s="120" t="s">
        <v>83</v>
      </c>
      <c r="F30" s="120"/>
      <c r="G30" s="120"/>
      <c r="I30" s="109" t="s">
        <v>84</v>
      </c>
      <c r="J30" s="109"/>
      <c r="K30" s="109"/>
      <c r="L30" s="50"/>
    </row>
    <row r="31" spans="2:16" ht="9.75" customHeight="1" x14ac:dyDescent="0.25">
      <c r="E31" s="77"/>
      <c r="F31" s="77"/>
      <c r="G31" s="77"/>
      <c r="I31" s="109" t="s">
        <v>85</v>
      </c>
      <c r="J31" s="109"/>
      <c r="K31" s="109"/>
    </row>
    <row r="32" spans="2:16" ht="141" customHeight="1" x14ac:dyDescent="0.25">
      <c r="E32" s="110"/>
      <c r="F32" s="110"/>
      <c r="G32" s="110"/>
      <c r="I32" s="109"/>
      <c r="J32" s="109"/>
      <c r="K32" s="109"/>
    </row>
  </sheetData>
  <mergeCells count="10">
    <mergeCell ref="E32:G32"/>
    <mergeCell ref="B4:C4"/>
    <mergeCell ref="I25:J25"/>
    <mergeCell ref="I26:J26"/>
    <mergeCell ref="I27:J27"/>
    <mergeCell ref="I28:J28"/>
    <mergeCell ref="E30:G30"/>
    <mergeCell ref="I30:K30"/>
    <mergeCell ref="I31:K32"/>
    <mergeCell ref="B21:C21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NEW</vt:lpstr>
      <vt:lpstr>NEW (2)</vt:lpstr>
      <vt:lpstr>2018</vt:lpstr>
      <vt:lpstr>'NEW (2)'!Oblast_tisku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Ing. Lenka Káňová</cp:lastModifiedBy>
  <cp:lastPrinted>2019-03-12T13:19:38Z</cp:lastPrinted>
  <dcterms:created xsi:type="dcterms:W3CDTF">2016-03-08T12:55:56Z</dcterms:created>
  <dcterms:modified xsi:type="dcterms:W3CDTF">2019-03-14T12:29:10Z</dcterms:modified>
</cp:coreProperties>
</file>