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370" tabRatio="897"/>
  </bookViews>
  <sheets>
    <sheet name="4a Společenské priority - LF" sheetId="9" r:id="rId1"/>
    <sheet name="4b Společenské priority - PedF" sheetId="12" r:id="rId2"/>
    <sheet name="6 Ukazatel C" sheetId="11" r:id="rId3"/>
    <sheet name="7 Ukazatel J" sheetId="13" r:id="rId4"/>
    <sheet name="8 Ukazatel U" sheetId="14" r:id="rId5"/>
    <sheet name="9 Ukazatel I" sheetId="15" r:id="rId6"/>
    <sheet name="10 Ukazatel D" sheetId="16" r:id="rId7"/>
    <sheet name="11a Ukazatel F - U3V" sheetId="17" r:id="rId8"/>
    <sheet name="11b Ukazatel F - SSP" sheetId="18" r:id="rId9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6" l="1"/>
  <c r="J29" i="16"/>
  <c r="J24" i="16"/>
  <c r="J20" i="16"/>
  <c r="J14" i="16"/>
  <c r="E37" i="18" l="1"/>
  <c r="D37" i="18"/>
  <c r="C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6" i="18"/>
  <c r="E37" i="17"/>
  <c r="D37" i="17"/>
  <c r="C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6" i="17"/>
  <c r="H120" i="16"/>
  <c r="G120" i="16"/>
  <c r="F120" i="16"/>
  <c r="E120" i="16"/>
  <c r="H119" i="16"/>
  <c r="F119" i="16"/>
  <c r="H118" i="16"/>
  <c r="F118" i="16"/>
  <c r="H117" i="16"/>
  <c r="F117" i="16"/>
  <c r="H116" i="16"/>
  <c r="F116" i="16"/>
  <c r="H115" i="16"/>
  <c r="F115" i="16"/>
  <c r="H114" i="16"/>
  <c r="F114" i="16"/>
  <c r="H113" i="16"/>
  <c r="F113" i="16"/>
  <c r="H112" i="16"/>
  <c r="F112" i="16"/>
  <c r="H111" i="16"/>
  <c r="F111" i="16"/>
  <c r="H110" i="16"/>
  <c r="F110" i="16"/>
  <c r="H109" i="16"/>
  <c r="F109" i="16"/>
  <c r="H108" i="16"/>
  <c r="F108" i="16"/>
  <c r="H107" i="16"/>
  <c r="F107" i="16"/>
  <c r="H106" i="16"/>
  <c r="F106" i="16"/>
  <c r="H105" i="16"/>
  <c r="F105" i="16"/>
  <c r="H104" i="16"/>
  <c r="F104" i="16"/>
  <c r="H103" i="16"/>
  <c r="F103" i="16"/>
  <c r="H102" i="16"/>
  <c r="F102" i="16"/>
  <c r="H101" i="16"/>
  <c r="F101" i="16"/>
  <c r="H100" i="16"/>
  <c r="F100" i="16"/>
  <c r="H99" i="16"/>
  <c r="F99" i="16"/>
  <c r="H98" i="16"/>
  <c r="F98" i="16"/>
  <c r="H97" i="16"/>
  <c r="F97" i="16"/>
  <c r="H96" i="16"/>
  <c r="F96" i="16"/>
  <c r="H95" i="16"/>
  <c r="F95" i="16"/>
  <c r="H94" i="16"/>
  <c r="F94" i="16"/>
  <c r="G91" i="16"/>
  <c r="H90" i="16" s="1"/>
  <c r="F91" i="16"/>
  <c r="E91" i="16"/>
  <c r="F90" i="16"/>
  <c r="H89" i="16"/>
  <c r="F89" i="16"/>
  <c r="F88" i="16"/>
  <c r="F87" i="16"/>
  <c r="F86" i="16"/>
  <c r="H85" i="16"/>
  <c r="F85" i="16"/>
  <c r="F84" i="16"/>
  <c r="H83" i="16"/>
  <c r="F83" i="16"/>
  <c r="F82" i="16"/>
  <c r="H81" i="16"/>
  <c r="F81" i="16"/>
  <c r="F80" i="16"/>
  <c r="F79" i="16"/>
  <c r="F78" i="16"/>
  <c r="H77" i="16"/>
  <c r="F77" i="16"/>
  <c r="F76" i="16"/>
  <c r="H75" i="16"/>
  <c r="F75" i="16"/>
  <c r="F74" i="16"/>
  <c r="H73" i="16"/>
  <c r="F73" i="16"/>
  <c r="F72" i="16"/>
  <c r="H71" i="16"/>
  <c r="F71" i="16"/>
  <c r="F70" i="16"/>
  <c r="H69" i="16"/>
  <c r="F69" i="16"/>
  <c r="F68" i="16"/>
  <c r="H67" i="16"/>
  <c r="F67" i="16"/>
  <c r="F66" i="16"/>
  <c r="H65" i="16"/>
  <c r="F65" i="16"/>
  <c r="G62" i="16"/>
  <c r="H59" i="16" s="1"/>
  <c r="F62" i="16"/>
  <c r="E62" i="16"/>
  <c r="D62" i="16"/>
  <c r="C62" i="16"/>
  <c r="F61" i="16"/>
  <c r="D61" i="16"/>
  <c r="F60" i="16"/>
  <c r="D60" i="16"/>
  <c r="F59" i="16"/>
  <c r="D59" i="16"/>
  <c r="F58" i="16"/>
  <c r="D58" i="16"/>
  <c r="F57" i="16"/>
  <c r="D57" i="16"/>
  <c r="F56" i="16"/>
  <c r="D56" i="16"/>
  <c r="F55" i="16"/>
  <c r="D55" i="16"/>
  <c r="F54" i="16"/>
  <c r="D54" i="16"/>
  <c r="F53" i="16"/>
  <c r="D53" i="16"/>
  <c r="F52" i="16"/>
  <c r="D52" i="16"/>
  <c r="F51" i="16"/>
  <c r="D51" i="16"/>
  <c r="F50" i="16"/>
  <c r="D50" i="16"/>
  <c r="F49" i="16"/>
  <c r="D49" i="16"/>
  <c r="F48" i="16"/>
  <c r="D48" i="16"/>
  <c r="F47" i="16"/>
  <c r="D47" i="16"/>
  <c r="F46" i="16"/>
  <c r="D46" i="16"/>
  <c r="F45" i="16"/>
  <c r="D45" i="16"/>
  <c r="F44" i="16"/>
  <c r="D44" i="16"/>
  <c r="F43" i="16"/>
  <c r="D43" i="16"/>
  <c r="F42" i="16"/>
  <c r="D42" i="16"/>
  <c r="F41" i="16"/>
  <c r="D41" i="16"/>
  <c r="F40" i="16"/>
  <c r="D40" i="16"/>
  <c r="F39" i="16"/>
  <c r="D39" i="16"/>
  <c r="F38" i="16"/>
  <c r="D38" i="16"/>
  <c r="F37" i="16"/>
  <c r="D37" i="16"/>
  <c r="F36" i="16"/>
  <c r="D36" i="16"/>
  <c r="F33" i="16"/>
  <c r="D33" i="16"/>
  <c r="F32" i="16"/>
  <c r="D32" i="16"/>
  <c r="F31" i="16"/>
  <c r="D31" i="16"/>
  <c r="F30" i="16"/>
  <c r="D30" i="16"/>
  <c r="F29" i="16"/>
  <c r="D29" i="16"/>
  <c r="F28" i="16"/>
  <c r="D28" i="16"/>
  <c r="F27" i="16"/>
  <c r="D27" i="16"/>
  <c r="F26" i="16"/>
  <c r="D26" i="16"/>
  <c r="F25" i="16"/>
  <c r="D25" i="16"/>
  <c r="F24" i="16"/>
  <c r="D24" i="16"/>
  <c r="F23" i="16"/>
  <c r="D23" i="16"/>
  <c r="F22" i="16"/>
  <c r="D22" i="16"/>
  <c r="F21" i="16"/>
  <c r="D21" i="16"/>
  <c r="F20" i="16"/>
  <c r="D20" i="16"/>
  <c r="F19" i="16"/>
  <c r="D19" i="16"/>
  <c r="F18" i="16"/>
  <c r="D18" i="16"/>
  <c r="F17" i="16"/>
  <c r="D17" i="16"/>
  <c r="F16" i="16"/>
  <c r="D16" i="16"/>
  <c r="F15" i="16"/>
  <c r="D15" i="16"/>
  <c r="F14" i="16"/>
  <c r="D14" i="16"/>
  <c r="F13" i="16"/>
  <c r="D13" i="16"/>
  <c r="F12" i="16"/>
  <c r="D12" i="16"/>
  <c r="F11" i="16"/>
  <c r="D11" i="16"/>
  <c r="F10" i="16"/>
  <c r="D10" i="16"/>
  <c r="F9" i="16"/>
  <c r="D9" i="16"/>
  <c r="F8" i="16"/>
  <c r="D8" i="16"/>
  <c r="F7" i="16"/>
  <c r="D7" i="16"/>
  <c r="I6" i="16"/>
  <c r="C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42" i="14" s="1"/>
  <c r="D10" i="14" s="1"/>
  <c r="D7" i="14"/>
  <c r="D33" i="13"/>
  <c r="C33" i="13"/>
  <c r="E32" i="13"/>
  <c r="F32" i="13" s="1"/>
  <c r="G32" i="13" s="1"/>
  <c r="F31" i="13"/>
  <c r="G31" i="13" s="1"/>
  <c r="E31" i="13"/>
  <c r="F30" i="13"/>
  <c r="G30" i="13" s="1"/>
  <c r="E30" i="13"/>
  <c r="E29" i="13"/>
  <c r="F29" i="13" s="1"/>
  <c r="G29" i="13" s="1"/>
  <c r="E28" i="13"/>
  <c r="F28" i="13" s="1"/>
  <c r="G28" i="13" s="1"/>
  <c r="G27" i="13"/>
  <c r="F27" i="13"/>
  <c r="E27" i="13"/>
  <c r="F26" i="13"/>
  <c r="G26" i="13" s="1"/>
  <c r="E26" i="13"/>
  <c r="E25" i="13"/>
  <c r="F25" i="13" s="1"/>
  <c r="G25" i="13" s="1"/>
  <c r="E24" i="13"/>
  <c r="F24" i="13" s="1"/>
  <c r="G24" i="13" s="1"/>
  <c r="G23" i="13"/>
  <c r="F23" i="13"/>
  <c r="E23" i="13"/>
  <c r="F22" i="13"/>
  <c r="G22" i="13" s="1"/>
  <c r="E22" i="13"/>
  <c r="E21" i="13"/>
  <c r="F21" i="13" s="1"/>
  <c r="F20" i="13"/>
  <c r="G20" i="13" s="1"/>
  <c r="E20" i="13"/>
  <c r="E19" i="13"/>
  <c r="F19" i="13" s="1"/>
  <c r="G19" i="13" s="1"/>
  <c r="E18" i="13"/>
  <c r="F18" i="13" s="1"/>
  <c r="G18" i="13" s="1"/>
  <c r="G17" i="13"/>
  <c r="F17" i="13"/>
  <c r="E17" i="13"/>
  <c r="F16" i="13"/>
  <c r="G16" i="13" s="1"/>
  <c r="E16" i="13"/>
  <c r="E15" i="13"/>
  <c r="F15" i="13" s="1"/>
  <c r="G15" i="13" s="1"/>
  <c r="E14" i="13"/>
  <c r="F14" i="13" s="1"/>
  <c r="G14" i="13" s="1"/>
  <c r="G13" i="13"/>
  <c r="F13" i="13"/>
  <c r="E13" i="13"/>
  <c r="F12" i="13"/>
  <c r="G12" i="13" s="1"/>
  <c r="E12" i="13"/>
  <c r="E11" i="13"/>
  <c r="F11" i="13" s="1"/>
  <c r="G11" i="13" s="1"/>
  <c r="E10" i="13"/>
  <c r="F10" i="13" s="1"/>
  <c r="G10" i="13" s="1"/>
  <c r="G9" i="13"/>
  <c r="F9" i="13"/>
  <c r="E9" i="13"/>
  <c r="F8" i="13"/>
  <c r="G8" i="13" s="1"/>
  <c r="E8" i="13"/>
  <c r="E7" i="13"/>
  <c r="E33" i="13" s="1"/>
  <c r="C36" i="11"/>
  <c r="D34" i="11"/>
  <c r="O17" i="12"/>
  <c r="N17" i="12"/>
  <c r="M17" i="12"/>
  <c r="L17" i="12"/>
  <c r="K17" i="12"/>
  <c r="J17" i="12"/>
  <c r="I17" i="12"/>
  <c r="H17" i="12"/>
  <c r="G17" i="12"/>
  <c r="F17" i="12"/>
  <c r="E17" i="12"/>
  <c r="D17" i="12"/>
  <c r="O16" i="12"/>
  <c r="N16" i="12"/>
  <c r="M16" i="12"/>
  <c r="K16" i="12"/>
  <c r="I16" i="12"/>
  <c r="H16" i="12"/>
  <c r="E16" i="12"/>
  <c r="O15" i="12"/>
  <c r="N15" i="12"/>
  <c r="M15" i="12"/>
  <c r="K15" i="12"/>
  <c r="I15" i="12"/>
  <c r="H15" i="12"/>
  <c r="E15" i="12"/>
  <c r="O14" i="12"/>
  <c r="N14" i="12"/>
  <c r="M14" i="12"/>
  <c r="K14" i="12"/>
  <c r="I14" i="12"/>
  <c r="H14" i="12"/>
  <c r="E14" i="12"/>
  <c r="O13" i="12"/>
  <c r="N13" i="12"/>
  <c r="M13" i="12"/>
  <c r="K13" i="12"/>
  <c r="I13" i="12"/>
  <c r="H13" i="12"/>
  <c r="E13" i="12"/>
  <c r="O12" i="12"/>
  <c r="N12" i="12"/>
  <c r="M12" i="12"/>
  <c r="K12" i="12"/>
  <c r="I12" i="12"/>
  <c r="H12" i="12"/>
  <c r="E12" i="12"/>
  <c r="O11" i="12"/>
  <c r="N11" i="12"/>
  <c r="M11" i="12"/>
  <c r="K11" i="12"/>
  <c r="I11" i="12"/>
  <c r="H11" i="12"/>
  <c r="E11" i="12"/>
  <c r="O10" i="12"/>
  <c r="N10" i="12"/>
  <c r="M10" i="12"/>
  <c r="K10" i="12"/>
  <c r="I10" i="12"/>
  <c r="H10" i="12"/>
  <c r="E10" i="12"/>
  <c r="O9" i="12"/>
  <c r="N9" i="12"/>
  <c r="M9" i="12"/>
  <c r="K9" i="12"/>
  <c r="I9" i="12"/>
  <c r="H9" i="12"/>
  <c r="E9" i="12"/>
  <c r="O8" i="12"/>
  <c r="N8" i="12"/>
  <c r="M8" i="12"/>
  <c r="K8" i="12"/>
  <c r="I8" i="12"/>
  <c r="H8" i="12"/>
  <c r="E8" i="12"/>
  <c r="N5" i="12"/>
  <c r="F47" i="9"/>
  <c r="D47" i="9"/>
  <c r="F37" i="9"/>
  <c r="D37" i="9"/>
  <c r="F27" i="9"/>
  <c r="D27" i="9"/>
  <c r="I17" i="9"/>
  <c r="H17" i="9"/>
  <c r="G17" i="9"/>
  <c r="F17" i="9"/>
  <c r="E17" i="9"/>
  <c r="D17" i="9"/>
  <c r="I16" i="9"/>
  <c r="H16" i="9"/>
  <c r="G16" i="9"/>
  <c r="F16" i="9"/>
  <c r="E16" i="9"/>
  <c r="D16" i="9"/>
  <c r="I15" i="9"/>
  <c r="H15" i="9"/>
  <c r="G15" i="9"/>
  <c r="F15" i="9"/>
  <c r="E15" i="9"/>
  <c r="D15" i="9"/>
  <c r="I14" i="9"/>
  <c r="H14" i="9"/>
  <c r="G14" i="9"/>
  <c r="F14" i="9"/>
  <c r="E14" i="9"/>
  <c r="D14" i="9"/>
  <c r="I13" i="9"/>
  <c r="H13" i="9"/>
  <c r="G13" i="9"/>
  <c r="F13" i="9"/>
  <c r="E13" i="9"/>
  <c r="D13" i="9"/>
  <c r="I12" i="9"/>
  <c r="H12" i="9"/>
  <c r="G12" i="9"/>
  <c r="F12" i="9"/>
  <c r="E12" i="9"/>
  <c r="D12" i="9"/>
  <c r="I11" i="9"/>
  <c r="H11" i="9"/>
  <c r="G11" i="9"/>
  <c r="F11" i="9"/>
  <c r="E11" i="9"/>
  <c r="D11" i="9"/>
  <c r="I10" i="9"/>
  <c r="H10" i="9"/>
  <c r="G10" i="9"/>
  <c r="F10" i="9"/>
  <c r="E10" i="9"/>
  <c r="D10" i="9"/>
  <c r="I9" i="9"/>
  <c r="H9" i="9"/>
  <c r="G9" i="9"/>
  <c r="F9" i="9"/>
  <c r="E9" i="9"/>
  <c r="D9" i="9"/>
  <c r="F7" i="13" l="1"/>
  <c r="G7" i="13" s="1"/>
  <c r="D20" i="11"/>
  <c r="D12" i="11"/>
  <c r="D28" i="11"/>
  <c r="D32" i="11"/>
  <c r="D16" i="11"/>
  <c r="D24" i="11"/>
  <c r="H79" i="16"/>
  <c r="H87" i="16"/>
  <c r="H50" i="16"/>
  <c r="H53" i="16"/>
  <c r="H42" i="16"/>
  <c r="H13" i="16" s="1"/>
  <c r="I13" i="16" s="1"/>
  <c r="J13" i="16" s="1"/>
  <c r="H45" i="16"/>
  <c r="H48" i="16"/>
  <c r="H58" i="16"/>
  <c r="H61" i="16"/>
  <c r="H32" i="16" s="1"/>
  <c r="I32" i="16" s="1"/>
  <c r="J32" i="16" s="1"/>
  <c r="H38" i="16"/>
  <c r="H9" i="16" s="1"/>
  <c r="I9" i="16" s="1"/>
  <c r="J9" i="16" s="1"/>
  <c r="H41" i="16"/>
  <c r="H44" i="16"/>
  <c r="H54" i="16"/>
  <c r="H57" i="16"/>
  <c r="H60" i="16"/>
  <c r="H37" i="16"/>
  <c r="H40" i="16"/>
  <c r="H11" i="16" s="1"/>
  <c r="I11" i="16" s="1"/>
  <c r="J11" i="16" s="1"/>
  <c r="H56" i="16"/>
  <c r="H27" i="16" s="1"/>
  <c r="I27" i="16" s="1"/>
  <c r="J27" i="16" s="1"/>
  <c r="H36" i="16"/>
  <c r="H46" i="16"/>
  <c r="H17" i="16" s="1"/>
  <c r="I17" i="16" s="1"/>
  <c r="J17" i="16" s="1"/>
  <c r="H49" i="16"/>
  <c r="H52" i="16"/>
  <c r="H23" i="16" s="1"/>
  <c r="I23" i="16" s="1"/>
  <c r="J23" i="16" s="1"/>
  <c r="H21" i="16"/>
  <c r="I21" i="16" s="1"/>
  <c r="J21" i="16" s="1"/>
  <c r="H19" i="16"/>
  <c r="I19" i="16" s="1"/>
  <c r="J19" i="16" s="1"/>
  <c r="H15" i="16"/>
  <c r="I15" i="16" s="1"/>
  <c r="J15" i="16" s="1"/>
  <c r="H25" i="16"/>
  <c r="I25" i="16" s="1"/>
  <c r="J25" i="16" s="1"/>
  <c r="H31" i="16"/>
  <c r="I31" i="16" s="1"/>
  <c r="J31" i="16" s="1"/>
  <c r="H66" i="16"/>
  <c r="H68" i="16"/>
  <c r="H70" i="16"/>
  <c r="H12" i="16" s="1"/>
  <c r="I12" i="16" s="1"/>
  <c r="J12" i="16" s="1"/>
  <c r="H72" i="16"/>
  <c r="H74" i="16"/>
  <c r="H76" i="16"/>
  <c r="H78" i="16"/>
  <c r="H20" i="16" s="1"/>
  <c r="I20" i="16" s="1"/>
  <c r="H80" i="16"/>
  <c r="H82" i="16"/>
  <c r="H84" i="16"/>
  <c r="H86" i="16"/>
  <c r="H88" i="16"/>
  <c r="H30" i="16" s="1"/>
  <c r="I30" i="16" s="1"/>
  <c r="J30" i="16" s="1"/>
  <c r="H7" i="16"/>
  <c r="H39" i="16"/>
  <c r="H10" i="16" s="1"/>
  <c r="I10" i="16" s="1"/>
  <c r="J10" i="16" s="1"/>
  <c r="H43" i="16"/>
  <c r="H47" i="16"/>
  <c r="H51" i="16"/>
  <c r="H55" i="16"/>
  <c r="H26" i="16" s="1"/>
  <c r="I26" i="16" s="1"/>
  <c r="J26" i="16" s="1"/>
  <c r="F33" i="13"/>
  <c r="G21" i="13"/>
  <c r="G33" i="13" s="1"/>
  <c r="G36" i="13" s="1"/>
  <c r="D11" i="11"/>
  <c r="D15" i="11"/>
  <c r="D19" i="11"/>
  <c r="D23" i="11"/>
  <c r="D27" i="11"/>
  <c r="D31" i="11"/>
  <c r="D35" i="11"/>
  <c r="D13" i="11"/>
  <c r="D17" i="11"/>
  <c r="D21" i="11"/>
  <c r="D25" i="11"/>
  <c r="D29" i="11"/>
  <c r="D33" i="11"/>
  <c r="D10" i="11"/>
  <c r="D14" i="11"/>
  <c r="D18" i="11"/>
  <c r="D22" i="11"/>
  <c r="D26" i="11"/>
  <c r="D30" i="11"/>
  <c r="D36" i="11" l="1"/>
  <c r="H22" i="16"/>
  <c r="I22" i="16" s="1"/>
  <c r="J22" i="16" s="1"/>
  <c r="H29" i="16"/>
  <c r="I29" i="16" s="1"/>
  <c r="H24" i="16"/>
  <c r="I24" i="16" s="1"/>
  <c r="H8" i="16"/>
  <c r="I8" i="16" s="1"/>
  <c r="H28" i="16"/>
  <c r="I28" i="16" s="1"/>
  <c r="J28" i="16" s="1"/>
  <c r="H16" i="16"/>
  <c r="I16" i="16" s="1"/>
  <c r="J16" i="16" s="1"/>
  <c r="H14" i="16"/>
  <c r="I14" i="16" s="1"/>
  <c r="H18" i="16"/>
  <c r="I18" i="16" s="1"/>
  <c r="J18" i="16" s="1"/>
  <c r="H91" i="16"/>
  <c r="I7" i="16"/>
  <c r="H62" i="16"/>
  <c r="H33" i="16" l="1"/>
  <c r="I33" i="16"/>
  <c r="J7" i="16"/>
  <c r="J33" i="16" s="1"/>
</calcChain>
</file>

<file path=xl/sharedStrings.xml><?xml version="1.0" encoding="utf-8"?>
<sst xmlns="http://schemas.openxmlformats.org/spreadsheetml/2006/main" count="481" uniqueCount="125">
  <si>
    <t>Ukazatel C</t>
  </si>
  <si>
    <t>Ukazatel I</t>
  </si>
  <si>
    <t>Ukazatel J</t>
  </si>
  <si>
    <t>Ukazatel U</t>
  </si>
  <si>
    <t>Ukazatel D</t>
  </si>
  <si>
    <t>údaje v Kč</t>
  </si>
  <si>
    <t>Kód VVŠ</t>
  </si>
  <si>
    <t>Název VVŠ</t>
  </si>
  <si>
    <t>Univerzita Karlova</t>
  </si>
  <si>
    <t>Jihočeská univerzita v Českých Budějovicích</t>
  </si>
  <si>
    <t>Univerzita Jana Evangelisty Purkyně v Ústí nad Labem</t>
  </si>
  <si>
    <t>Masarykova univerzita</t>
  </si>
  <si>
    <t>Univerzita Palackého v Olomouci</t>
  </si>
  <si>
    <t>Veterinární a farmaceutická univerzita Brno</t>
  </si>
  <si>
    <t>Ostravská univerzita</t>
  </si>
  <si>
    <t>Univerzita Hradec Králové</t>
  </si>
  <si>
    <t>Slezská univerzita v Opavě</t>
  </si>
  <si>
    <t>České vysoké učení technické v Praze</t>
  </si>
  <si>
    <t>Vysoká škola chemicko-technologická v Praze</t>
  </si>
  <si>
    <t>Západočeská univerzita v Plzni</t>
  </si>
  <si>
    <t>Technická univerzita v Liberci</t>
  </si>
  <si>
    <t>Univerzita Pardubice</t>
  </si>
  <si>
    <t>Vysoké učení technické v Brně</t>
  </si>
  <si>
    <t>Vysoká škola báňská - Technická univerzita Ostrava</t>
  </si>
  <si>
    <t>Univerzita Tomáše Bati ve Zlíně</t>
  </si>
  <si>
    <t>Vysoká škola ekonomická v Praze</t>
  </si>
  <si>
    <t>Česká zemědělská univerzita v Praze</t>
  </si>
  <si>
    <t>Mendelova univerzita v Brně</t>
  </si>
  <si>
    <t>Akademie múzických umění v Praze</t>
  </si>
  <si>
    <t>Akademie výtvarných umění v Praze</t>
  </si>
  <si>
    <t>Vysoká škola uměleckoprůmyslová v Praze</t>
  </si>
  <si>
    <t>Janáčkova akademie múzických umění v Brně</t>
  </si>
  <si>
    <t>Vysoká škola polytechnická Jihlava</t>
  </si>
  <si>
    <t>Vysoká škola technická a ekonomická v Českých Budějovicích</t>
  </si>
  <si>
    <t>Celkem</t>
  </si>
  <si>
    <t>Podíl v %</t>
  </si>
  <si>
    <t>Váha parametru</t>
  </si>
  <si>
    <t>Jednotková výše stipendia - 10 měsíců v roce (Kč)</t>
  </si>
  <si>
    <t>měsíčně</t>
  </si>
  <si>
    <t>Jednotková výše stipendia (Kč)</t>
  </si>
  <si>
    <t>ročně</t>
  </si>
  <si>
    <t>údaje v Kć</t>
  </si>
  <si>
    <t>Počet stud. v DSPSP</t>
  </si>
  <si>
    <t xml:space="preserve">Výše příspěvku           v ukazateli </t>
  </si>
  <si>
    <t>Kč</t>
  </si>
  <si>
    <t>Ukazatel P - společenské priority - lékařské fakulty</t>
  </si>
  <si>
    <t>Název fakulty</t>
  </si>
  <si>
    <t>1. lékařská fakulta</t>
  </si>
  <si>
    <t>3. lékařská fakulta</t>
  </si>
  <si>
    <t>2. lékařská fakulta</t>
  </si>
  <si>
    <t>Lékařská fakulta v Plzni</t>
  </si>
  <si>
    <t>Lékařská fakulta v Hradci Králové</t>
  </si>
  <si>
    <t>Lékařská fakulta</t>
  </si>
  <si>
    <t>15% z předchozího sloupce</t>
  </si>
  <si>
    <t>a</t>
  </si>
  <si>
    <t>c</t>
  </si>
  <si>
    <t>d = b + c</t>
  </si>
  <si>
    <t xml:space="preserve">Finanční alokace </t>
  </si>
  <si>
    <t>f = e * 500 000 000</t>
  </si>
  <si>
    <t>Částka v Kč</t>
  </si>
  <si>
    <t>Pedagogická fakulta</t>
  </si>
  <si>
    <t>Fakulta př/hum a pedagogická</t>
  </si>
  <si>
    <t>Podíl na celku</t>
  </si>
  <si>
    <t>Objem na dorovnání v Kč</t>
  </si>
  <si>
    <t>Počet studentů k 31. 12.2017</t>
  </si>
  <si>
    <t>Ukazatel P - společenské priority - pedagogické fakulty</t>
  </si>
  <si>
    <t xml:space="preserve"> Dotace na ubytování a stravování studentů v roce 2019</t>
  </si>
  <si>
    <t xml:space="preserve">celkový počet vydaných jídel </t>
  </si>
  <si>
    <t>teplých</t>
  </si>
  <si>
    <t>studených</t>
  </si>
  <si>
    <t>stud. přepočt.</t>
  </si>
  <si>
    <t>celkem tep. + st. přep.</t>
  </si>
  <si>
    <t>Normativ na jedno hlavní jídlo (Kč)</t>
  </si>
  <si>
    <t>Roční příspěvek na stravování (Kč)</t>
  </si>
  <si>
    <t>Stipendia pro studenty doktorských studijních programů v roce 2019</t>
  </si>
  <si>
    <t>Dotace (Kč)</t>
  </si>
  <si>
    <t>Ukazatel U1 - veřejné vysoké školy</t>
  </si>
  <si>
    <t>Základní údaje</t>
  </si>
  <si>
    <t>Počet studentů splňujících podmínky VVŠ</t>
  </si>
  <si>
    <t>Počet studentů splňujících podmínky SVŠ</t>
  </si>
  <si>
    <t>Jednotková sazba (Kč)</t>
  </si>
  <si>
    <t>Výše příspěvku pro VVŠ (Kč)</t>
  </si>
  <si>
    <t>Název VŠ</t>
  </si>
  <si>
    <t>Počet studentů</t>
  </si>
  <si>
    <t>výše příspěvku</t>
  </si>
  <si>
    <t>Celkem   V V Š</t>
  </si>
  <si>
    <t>Ubytovací stipendium v roce 2019</t>
  </si>
  <si>
    <t>Zdrojem počtu studentů s nárokem na ubytovací stipendium je SIMS k 31. 10. 2018</t>
  </si>
  <si>
    <t>Zdrojem dat o studentech s nárokem na doktroské stipendium je SIMS k 31. 10. 2018</t>
  </si>
  <si>
    <t>Orientační limit</t>
  </si>
  <si>
    <t>Rozvojové programy - Institucionální plány 2019</t>
  </si>
  <si>
    <t>b = a * 0,15</t>
  </si>
  <si>
    <t>VVŠ</t>
  </si>
  <si>
    <t>Mobility - výjezdy</t>
  </si>
  <si>
    <t>Mobility - příjezdy</t>
  </si>
  <si>
    <t>C e l k e m</t>
  </si>
  <si>
    <t>Výše prostředků pro r. 2019</t>
  </si>
  <si>
    <t>Zdrojem dat jsou výstupy SIMS k 31. 10. 2018</t>
  </si>
  <si>
    <t>Podpora mezinárodní spolupráce v roce 2019</t>
  </si>
  <si>
    <t xml:space="preserve">Ukazatel F </t>
  </si>
  <si>
    <t>Celková částka podle rozpisu rozpočtu (Kč)</t>
  </si>
  <si>
    <t>Jednotková částka na jednu studentohodinu (Kč)</t>
  </si>
  <si>
    <t>Upravený nárok</t>
  </si>
  <si>
    <t>Počet účastníků U3V</t>
  </si>
  <si>
    <t>Počet studento- hodin</t>
  </si>
  <si>
    <t>Podpora financování nákladů souvisejících se vzděláváním seniorů prostřednictvím tzv. Univerzit třetího věku v roce 2019</t>
  </si>
  <si>
    <t>Ukazatel F</t>
  </si>
  <si>
    <t>Celková částka vyčleněná na studium SSP (Kč)</t>
  </si>
  <si>
    <t>Rozsah vykrytí kalkulovaných zvýšených nákladů (%)</t>
  </si>
  <si>
    <t>Počet studentů    se SP</t>
  </si>
  <si>
    <t>Kalkulované zvýšené náklady (Kč)</t>
  </si>
  <si>
    <t>Příspěvek na studium SSP    v r. 2019 
(v Kč)</t>
  </si>
  <si>
    <r>
      <t>e = d / ∑</t>
    </r>
    <r>
      <rPr>
        <sz val="9.35"/>
        <color theme="1"/>
        <rFont val="Arial"/>
        <family val="2"/>
        <charset val="238"/>
      </rPr>
      <t>d</t>
    </r>
  </si>
  <si>
    <t>Výše mzd. prostředků za rok 2017 z kap. 333 v tis. Kč</t>
  </si>
  <si>
    <t>Počet absolventů 1.1.2015-31.12.2017</t>
  </si>
  <si>
    <t>Počty aktivních studentů v kategorii M1 (první ročník) SP M 5103 vyuč. v českém jazyce (s vyloučením jinoplátců a KSP) k 31. 10.</t>
  </si>
  <si>
    <t>Počet studentů SP M5103 studujících v českém jazyce (s vyloučením jinoplátců a KSP) k 31. 10.</t>
  </si>
  <si>
    <t>Počet studentů SP M5103 studujících v českém jazyce (bez jinoplátců a KSP) po navýšení</t>
  </si>
  <si>
    <t>Alokace pro rok 2018</t>
  </si>
  <si>
    <t>Průměrná mzda akadem. pracovníka za rok 2017 z kap. 333</t>
  </si>
  <si>
    <t>Přepočtený počet akad. pracovníků hrazených z kap. 333 za rok 2017</t>
  </si>
  <si>
    <t>Zdrojem dat je statistický výstup MŠMT P1b-04 za rok 2017 a výstupy ze SIMS k 31. 10. 2018</t>
  </si>
  <si>
    <t>Podpora financování zvýšených nákladů souvisejících se studiem studentů se specifickými potřebami v roce 2019</t>
  </si>
  <si>
    <r>
      <rPr>
        <b/>
        <sz val="10"/>
        <color theme="1"/>
        <rFont val="Calibri"/>
        <family val="2"/>
        <charset val="238"/>
        <scheme val="minor"/>
      </rPr>
      <t xml:space="preserve">Pro rok 2018 </t>
    </r>
    <r>
      <rPr>
        <sz val="10"/>
        <color theme="1"/>
        <rFont val="Calibri"/>
        <family val="2"/>
        <charset val="238"/>
        <scheme val="minor"/>
      </rPr>
      <t xml:space="preserve">byly uplatněné </t>
    </r>
    <r>
      <rPr>
        <b/>
        <sz val="10"/>
        <color theme="1"/>
        <rFont val="Calibri"/>
        <family val="2"/>
        <charset val="238"/>
        <scheme val="minor"/>
      </rPr>
      <t>nároky vykryty ve výši 88,7 %.</t>
    </r>
  </si>
  <si>
    <t xml:space="preserve">Příspěvek na U3V na r. 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</si>
</sst>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\ &quot;Kč&quot;"/>
    <numFmt numFmtId="166" formatCode="0.0"/>
    <numFmt numFmtId="167" formatCode="0.000%"/>
    <numFmt numFmtId="168" formatCode="#,##0.0"/>
    <numFmt numFmtId="169" formatCode="#,##0.00_ ;[Red]\-#,##0.00\ 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name val="Arial"/>
      <family val="2"/>
      <charset val="238"/>
    </font>
    <font>
      <b/>
      <sz val="2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Times New Roman CE"/>
      <family val="1"/>
      <charset val="238"/>
    </font>
    <font>
      <b/>
      <sz val="16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2"/>
      <color indexed="8"/>
      <name val="Arial"/>
      <family val="2"/>
      <charset val="238"/>
    </font>
    <font>
      <b/>
      <sz val="15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22"/>
      <color rgb="FFFF000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.35"/>
      <color theme="1"/>
      <name val="Arial"/>
      <family val="2"/>
      <charset val="238"/>
    </font>
    <font>
      <u/>
      <sz val="11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3" fillId="0" borderId="0" applyFont="0"/>
    <xf numFmtId="0" fontId="6" fillId="0" borderId="0"/>
    <xf numFmtId="0" fontId="6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25" fillId="0" borderId="0" applyNumberFormat="0" applyFill="0" applyBorder="0" applyAlignment="0" applyProtection="0"/>
  </cellStyleXfs>
  <cellXfs count="454">
    <xf numFmtId="0" fontId="0" fillId="0" borderId="0" xfId="0"/>
    <xf numFmtId="0" fontId="0" fillId="0" borderId="0" xfId="0"/>
    <xf numFmtId="0" fontId="10" fillId="0" borderId="0" xfId="0" applyFont="1"/>
    <xf numFmtId="0" fontId="4" fillId="0" borderId="0" xfId="3" applyFont="1" applyFill="1" applyBorder="1" applyAlignment="1">
      <alignment vertical="center"/>
    </xf>
    <xf numFmtId="3" fontId="0" fillId="0" borderId="0" xfId="0" applyNumberFormat="1"/>
    <xf numFmtId="0" fontId="13" fillId="0" borderId="0" xfId="5" applyFont="1" applyAlignment="1">
      <alignment horizontal="left" vertical="center"/>
    </xf>
    <xf numFmtId="0" fontId="2" fillId="0" borderId="0" xfId="5" applyFont="1" applyAlignment="1">
      <alignment horizontal="left" vertical="center"/>
    </xf>
    <xf numFmtId="0" fontId="14" fillId="0" borderId="0" xfId="5" applyFont="1" applyAlignment="1">
      <alignment horizontal="center" vertical="center"/>
    </xf>
    <xf numFmtId="0" fontId="6" fillId="0" borderId="0" xfId="4"/>
    <xf numFmtId="0" fontId="10" fillId="0" borderId="14" xfId="5" applyFont="1" applyBorder="1" applyAlignment="1">
      <alignment horizontal="left" vertical="center" wrapText="1" indent="1"/>
    </xf>
    <xf numFmtId="3" fontId="10" fillId="0" borderId="14" xfId="5" applyNumberFormat="1" applyFont="1" applyBorder="1" applyAlignment="1">
      <alignment horizontal="right" vertical="center" wrapText="1" indent="1"/>
    </xf>
    <xf numFmtId="3" fontId="10" fillId="0" borderId="14" xfId="5" applyNumberFormat="1" applyFont="1" applyBorder="1" applyAlignment="1">
      <alignment horizontal="center" vertical="center" wrapText="1"/>
    </xf>
    <xf numFmtId="0" fontId="10" fillId="0" borderId="0" xfId="5" applyFont="1" applyAlignment="1">
      <alignment vertical="center"/>
    </xf>
    <xf numFmtId="0" fontId="10" fillId="0" borderId="0" xfId="5" applyFont="1" applyBorder="1" applyAlignment="1">
      <alignment horizontal="left" vertical="center" wrapText="1" indent="1"/>
    </xf>
    <xf numFmtId="3" fontId="10" fillId="0" borderId="0" xfId="5" applyNumberFormat="1" applyFont="1" applyBorder="1" applyAlignment="1">
      <alignment horizontal="left" vertical="center" wrapText="1" indent="1"/>
    </xf>
    <xf numFmtId="0" fontId="15" fillId="0" borderId="0" xfId="5" applyFont="1" applyAlignment="1">
      <alignment vertical="center"/>
    </xf>
    <xf numFmtId="0" fontId="7" fillId="0" borderId="1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51" xfId="5" applyFont="1" applyBorder="1" applyAlignment="1">
      <alignment horizontal="center" vertical="center" wrapText="1"/>
    </xf>
    <xf numFmtId="3" fontId="9" fillId="0" borderId="4" xfId="5" applyNumberFormat="1" applyFont="1" applyBorder="1" applyAlignment="1">
      <alignment horizontal="center" vertical="center" wrapText="1"/>
    </xf>
    <xf numFmtId="0" fontId="10" fillId="0" borderId="66" xfId="5" applyFont="1" applyBorder="1" applyAlignment="1">
      <alignment horizontal="center" vertical="center" wrapText="1"/>
    </xf>
    <xf numFmtId="0" fontId="10" fillId="0" borderId="67" xfId="5" applyFont="1" applyBorder="1" applyAlignment="1">
      <alignment horizontal="left" vertical="center" wrapText="1" indent="1"/>
    </xf>
    <xf numFmtId="3" fontId="10" fillId="0" borderId="68" xfId="5" applyNumberFormat="1" applyFont="1" applyBorder="1" applyAlignment="1">
      <alignment horizontal="right" vertical="center" wrapText="1" indent="1"/>
    </xf>
    <xf numFmtId="3" fontId="10" fillId="0" borderId="69" xfId="5" applyNumberFormat="1" applyFont="1" applyBorder="1" applyAlignment="1">
      <alignment horizontal="right" vertical="center" wrapText="1" indent="1"/>
    </xf>
    <xf numFmtId="3" fontId="10" fillId="0" borderId="67" xfId="5" applyNumberFormat="1" applyFont="1" applyBorder="1" applyAlignment="1">
      <alignment horizontal="right" vertical="center" wrapText="1" indent="1"/>
    </xf>
    <xf numFmtId="0" fontId="10" fillId="0" borderId="70" xfId="5" applyFont="1" applyBorder="1" applyAlignment="1">
      <alignment horizontal="center" vertical="center" wrapText="1"/>
    </xf>
    <xf numFmtId="0" fontId="10" fillId="0" borderId="71" xfId="5" applyFont="1" applyBorder="1" applyAlignment="1">
      <alignment horizontal="left" vertical="center" wrapText="1" indent="1"/>
    </xf>
    <xf numFmtId="3" fontId="10" fillId="0" borderId="72" xfId="5" applyNumberFormat="1" applyFont="1" applyBorder="1" applyAlignment="1">
      <alignment horizontal="right" vertical="center" wrapText="1" indent="1"/>
    </xf>
    <xf numFmtId="3" fontId="10" fillId="0" borderId="73" xfId="5" applyNumberFormat="1" applyFont="1" applyBorder="1" applyAlignment="1">
      <alignment horizontal="right" vertical="center" wrapText="1" indent="1"/>
    </xf>
    <xf numFmtId="0" fontId="7" fillId="0" borderId="1" xfId="5" applyFont="1" applyBorder="1" applyAlignment="1">
      <alignment vertical="center"/>
    </xf>
    <xf numFmtId="0" fontId="7" fillId="0" borderId="4" xfId="5" applyFont="1" applyBorder="1" applyAlignment="1">
      <alignment horizontal="left" vertical="center" indent="1"/>
    </xf>
    <xf numFmtId="3" fontId="7" fillId="0" borderId="51" xfId="5" applyNumberFormat="1" applyFont="1" applyBorder="1" applyAlignment="1">
      <alignment horizontal="right" vertical="center" indent="1"/>
    </xf>
    <xf numFmtId="3" fontId="9" fillId="0" borderId="74" xfId="5" applyNumberFormat="1" applyFont="1" applyBorder="1" applyAlignment="1">
      <alignment horizontal="right" vertical="center" indent="1"/>
    </xf>
    <xf numFmtId="0" fontId="6" fillId="0" borderId="0" xfId="0" applyFont="1"/>
    <xf numFmtId="0" fontId="9" fillId="0" borderId="0" xfId="8" applyFont="1"/>
    <xf numFmtId="3" fontId="9" fillId="0" borderId="0" xfId="8" applyNumberFormat="1" applyFont="1"/>
    <xf numFmtId="0" fontId="10" fillId="0" borderId="21" xfId="8" applyFont="1" applyBorder="1" applyAlignment="1">
      <alignment horizontal="center" vertical="center"/>
    </xf>
    <xf numFmtId="0" fontId="10" fillId="0" borderId="53" xfId="8" applyFont="1" applyBorder="1" applyAlignment="1">
      <alignment horizontal="center" vertical="center"/>
    </xf>
    <xf numFmtId="0" fontId="10" fillId="0" borderId="13" xfId="8" applyFont="1" applyBorder="1" applyAlignment="1">
      <alignment horizontal="center" vertical="center"/>
    </xf>
    <xf numFmtId="0" fontId="10" fillId="0" borderId="57" xfId="5" applyFont="1" applyBorder="1" applyAlignment="1">
      <alignment horizontal="left" vertical="center" wrapText="1" indent="1"/>
    </xf>
    <xf numFmtId="0" fontId="10" fillId="0" borderId="49" xfId="5" applyFont="1" applyBorder="1" applyAlignment="1">
      <alignment horizontal="left" vertical="center" wrapText="1" indent="1"/>
    </xf>
    <xf numFmtId="0" fontId="10" fillId="0" borderId="10" xfId="5" applyFont="1" applyBorder="1" applyAlignment="1">
      <alignment horizontal="left" vertical="center" wrapText="1" indent="1"/>
    </xf>
    <xf numFmtId="0" fontId="10" fillId="0" borderId="24" xfId="5" applyFont="1" applyBorder="1" applyAlignment="1">
      <alignment horizontal="left" vertical="center" wrapText="1" indent="1"/>
    </xf>
    <xf numFmtId="0" fontId="10" fillId="0" borderId="48" xfId="5" applyFont="1" applyBorder="1" applyAlignment="1">
      <alignment horizontal="left" vertical="center" wrapText="1" indent="1"/>
    </xf>
    <xf numFmtId="0" fontId="10" fillId="0" borderId="22" xfId="5" applyFont="1" applyBorder="1" applyAlignment="1">
      <alignment horizontal="left" vertical="center" wrapText="1" indent="1"/>
    </xf>
    <xf numFmtId="0" fontId="10" fillId="0" borderId="26" xfId="5" applyFont="1" applyBorder="1" applyAlignment="1">
      <alignment horizontal="left" vertical="center" wrapText="1" indent="1"/>
    </xf>
    <xf numFmtId="4" fontId="10" fillId="0" borderId="12" xfId="5" applyNumberFormat="1" applyFont="1" applyBorder="1" applyAlignment="1">
      <alignment horizontal="right" vertical="center" wrapText="1" indent="1"/>
    </xf>
    <xf numFmtId="4" fontId="10" fillId="0" borderId="20" xfId="5" applyNumberFormat="1" applyFont="1" applyBorder="1" applyAlignment="1">
      <alignment horizontal="right" vertical="center" wrapText="1" indent="1"/>
    </xf>
    <xf numFmtId="4" fontId="10" fillId="0" borderId="44" xfId="5" applyNumberFormat="1" applyFont="1" applyBorder="1" applyAlignment="1">
      <alignment horizontal="right" vertical="center" wrapText="1" indent="1"/>
    </xf>
    <xf numFmtId="4" fontId="9" fillId="0" borderId="56" xfId="0" applyNumberFormat="1" applyFont="1" applyBorder="1" applyAlignment="1">
      <alignment horizontal="right" indent="1"/>
    </xf>
    <xf numFmtId="4" fontId="10" fillId="0" borderId="0" xfId="0" applyNumberFormat="1" applyFont="1" applyAlignment="1">
      <alignment horizontal="right" indent="1"/>
    </xf>
    <xf numFmtId="168" fontId="10" fillId="0" borderId="0" xfId="0" applyNumberFormat="1" applyFont="1" applyAlignment="1">
      <alignment horizontal="right" indent="1"/>
    </xf>
    <xf numFmtId="0" fontId="9" fillId="0" borderId="0" xfId="8" applyFont="1" applyAlignment="1">
      <alignment horizontal="right"/>
    </xf>
    <xf numFmtId="10" fontId="10" fillId="0" borderId="48" xfId="5" applyNumberFormat="1" applyFont="1" applyBorder="1" applyAlignment="1">
      <alignment horizontal="right" vertical="center" wrapText="1" indent="1"/>
    </xf>
    <xf numFmtId="10" fontId="10" fillId="0" borderId="49" xfId="5" applyNumberFormat="1" applyFont="1" applyBorder="1" applyAlignment="1">
      <alignment horizontal="right" vertical="center" wrapText="1" indent="1"/>
    </xf>
    <xf numFmtId="10" fontId="10" fillId="0" borderId="58" xfId="5" applyNumberFormat="1" applyFont="1" applyBorder="1" applyAlignment="1">
      <alignment horizontal="right" vertical="center" wrapText="1" indent="1"/>
    </xf>
    <xf numFmtId="10" fontId="9" fillId="0" borderId="55" xfId="0" applyNumberFormat="1" applyFont="1" applyBorder="1" applyAlignment="1">
      <alignment horizontal="right" indent="1"/>
    </xf>
    <xf numFmtId="4" fontId="10" fillId="0" borderId="21" xfId="5" applyNumberFormat="1" applyFont="1" applyBorder="1" applyAlignment="1">
      <alignment horizontal="right" vertical="center" wrapText="1" indent="1"/>
    </xf>
    <xf numFmtId="4" fontId="10" fillId="0" borderId="40" xfId="5" applyNumberFormat="1" applyFont="1" applyBorder="1" applyAlignment="1">
      <alignment horizontal="right" vertical="center" wrapText="1" indent="1"/>
    </xf>
    <xf numFmtId="4" fontId="9" fillId="0" borderId="1" xfId="0" applyNumberFormat="1" applyFont="1" applyBorder="1" applyAlignment="1">
      <alignment horizontal="right" indent="1"/>
    </xf>
    <xf numFmtId="4" fontId="10" fillId="0" borderId="49" xfId="5" applyNumberFormat="1" applyFont="1" applyBorder="1" applyAlignment="1">
      <alignment horizontal="right" vertical="center" wrapText="1" indent="1"/>
    </xf>
    <xf numFmtId="4" fontId="10" fillId="0" borderId="58" xfId="5" applyNumberFormat="1" applyFont="1" applyBorder="1" applyAlignment="1">
      <alignment horizontal="right" vertical="center" wrapText="1" indent="1"/>
    </xf>
    <xf numFmtId="4" fontId="10" fillId="0" borderId="9" xfId="5" applyNumberFormat="1" applyFont="1" applyBorder="1" applyAlignment="1">
      <alignment horizontal="right" vertical="center" wrapText="1" indent="1"/>
    </xf>
    <xf numFmtId="4" fontId="10" fillId="0" borderId="17" xfId="5" applyNumberFormat="1" applyFont="1" applyBorder="1" applyAlignment="1">
      <alignment horizontal="right" vertical="center" wrapText="1" indent="1"/>
    </xf>
    <xf numFmtId="4" fontId="10" fillId="0" borderId="43" xfId="5" applyNumberFormat="1" applyFont="1" applyBorder="1" applyAlignment="1">
      <alignment horizontal="right" vertical="center" wrapText="1" indent="1"/>
    </xf>
    <xf numFmtId="4" fontId="9" fillId="0" borderId="2" xfId="0" applyNumberFormat="1" applyFont="1" applyBorder="1" applyAlignment="1">
      <alignment horizontal="right" indent="1"/>
    </xf>
    <xf numFmtId="10" fontId="10" fillId="0" borderId="48" xfId="1" applyNumberFormat="1" applyFont="1" applyBorder="1" applyAlignment="1">
      <alignment horizontal="right" vertical="center" wrapText="1" indent="1"/>
    </xf>
    <xf numFmtId="10" fontId="10" fillId="0" borderId="49" xfId="1" applyNumberFormat="1" applyFont="1" applyBorder="1" applyAlignment="1">
      <alignment horizontal="right" vertical="center" wrapText="1" indent="1"/>
    </xf>
    <xf numFmtId="10" fontId="10" fillId="0" borderId="58" xfId="1" applyNumberFormat="1" applyFont="1" applyBorder="1" applyAlignment="1">
      <alignment horizontal="right" vertical="center" wrapText="1" indent="1"/>
    </xf>
    <xf numFmtId="10" fontId="9" fillId="0" borderId="55" xfId="1" applyNumberFormat="1" applyFont="1" applyBorder="1" applyAlignment="1">
      <alignment horizontal="right" indent="1"/>
    </xf>
    <xf numFmtId="10" fontId="10" fillId="0" borderId="13" xfId="1" applyNumberFormat="1" applyFont="1" applyBorder="1" applyAlignment="1">
      <alignment horizontal="right" vertical="center" wrapText="1" indent="1"/>
    </xf>
    <xf numFmtId="10" fontId="10" fillId="0" borderId="21" xfId="1" applyNumberFormat="1" applyFont="1" applyBorder="1" applyAlignment="1">
      <alignment horizontal="right" vertical="center" wrapText="1" indent="1"/>
    </xf>
    <xf numFmtId="10" fontId="10" fillId="0" borderId="23" xfId="1" applyNumberFormat="1" applyFont="1" applyBorder="1" applyAlignment="1">
      <alignment horizontal="right" vertical="center" wrapText="1" indent="1"/>
    </xf>
    <xf numFmtId="10" fontId="9" fillId="0" borderId="52" xfId="1" applyNumberFormat="1" applyFont="1" applyBorder="1" applyAlignment="1">
      <alignment horizontal="right" indent="1"/>
    </xf>
    <xf numFmtId="3" fontId="10" fillId="0" borderId="13" xfId="1" applyNumberFormat="1" applyFont="1" applyBorder="1" applyAlignment="1">
      <alignment horizontal="right" vertical="center" wrapText="1" indent="1"/>
    </xf>
    <xf numFmtId="3" fontId="10" fillId="0" borderId="21" xfId="1" applyNumberFormat="1" applyFont="1" applyBorder="1" applyAlignment="1">
      <alignment horizontal="right" vertical="center" wrapText="1" indent="1"/>
    </xf>
    <xf numFmtId="3" fontId="10" fillId="0" borderId="40" xfId="1" applyNumberFormat="1" applyFont="1" applyBorder="1" applyAlignment="1">
      <alignment horizontal="right" vertical="center" wrapText="1" indent="1"/>
    </xf>
    <xf numFmtId="3" fontId="9" fillId="0" borderId="1" xfId="1" applyNumberFormat="1" applyFont="1" applyBorder="1" applyAlignment="1">
      <alignment horizontal="right" indent="1"/>
    </xf>
    <xf numFmtId="3" fontId="10" fillId="0" borderId="13" xfId="5" applyNumberFormat="1" applyFont="1" applyBorder="1" applyAlignment="1">
      <alignment horizontal="right" vertical="center" wrapText="1" indent="1"/>
    </xf>
    <xf numFmtId="3" fontId="10" fillId="0" borderId="21" xfId="5" applyNumberFormat="1" applyFont="1" applyBorder="1" applyAlignment="1">
      <alignment horizontal="right" vertical="center" wrapText="1" indent="1"/>
    </xf>
    <xf numFmtId="3" fontId="10" fillId="0" borderId="40" xfId="5" applyNumberFormat="1" applyFont="1" applyBorder="1" applyAlignment="1">
      <alignment horizontal="right" vertical="center" wrapText="1" indent="1"/>
    </xf>
    <xf numFmtId="3" fontId="9" fillId="0" borderId="1" xfId="0" applyNumberFormat="1" applyFont="1" applyBorder="1" applyAlignment="1">
      <alignment horizontal="right" indent="1"/>
    </xf>
    <xf numFmtId="3" fontId="10" fillId="0" borderId="10" xfId="1" applyNumberFormat="1" applyFont="1" applyBorder="1" applyAlignment="1">
      <alignment horizontal="right" vertical="center" wrapText="1" indent="1"/>
    </xf>
    <xf numFmtId="3" fontId="10" fillId="0" borderId="14" xfId="1" applyNumberFormat="1" applyFont="1" applyBorder="1" applyAlignment="1">
      <alignment horizontal="right" vertical="center" wrapText="1" indent="1"/>
    </xf>
    <xf numFmtId="3" fontId="10" fillId="0" borderId="41" xfId="1" applyNumberFormat="1" applyFont="1" applyBorder="1" applyAlignment="1">
      <alignment horizontal="right" vertical="center" wrapText="1" indent="1"/>
    </xf>
    <xf numFmtId="3" fontId="9" fillId="0" borderId="2" xfId="1" applyNumberFormat="1" applyFont="1" applyBorder="1" applyAlignment="1">
      <alignment horizontal="right" indent="1"/>
    </xf>
    <xf numFmtId="165" fontId="10" fillId="0" borderId="13" xfId="5" applyNumberFormat="1" applyFont="1" applyBorder="1" applyAlignment="1">
      <alignment horizontal="right" vertical="center" wrapText="1" indent="1"/>
    </xf>
    <xf numFmtId="165" fontId="10" fillId="0" borderId="21" xfId="5" applyNumberFormat="1" applyFont="1" applyBorder="1" applyAlignment="1">
      <alignment horizontal="right" vertical="center" wrapText="1" indent="1"/>
    </xf>
    <xf numFmtId="165" fontId="10" fillId="0" borderId="23" xfId="5" applyNumberFormat="1" applyFont="1" applyBorder="1" applyAlignment="1">
      <alignment horizontal="right" vertical="center" wrapText="1" indent="1"/>
    </xf>
    <xf numFmtId="165" fontId="9" fillId="0" borderId="52" xfId="0" applyNumberFormat="1" applyFont="1" applyBorder="1" applyAlignment="1">
      <alignment horizontal="right" indent="1"/>
    </xf>
    <xf numFmtId="3" fontId="10" fillId="0" borderId="48" xfId="1" applyNumberFormat="1" applyFont="1" applyBorder="1" applyAlignment="1">
      <alignment horizontal="right" vertical="center" wrapText="1" indent="1"/>
    </xf>
    <xf numFmtId="3" fontId="10" fillId="0" borderId="49" xfId="1" applyNumberFormat="1" applyFont="1" applyBorder="1" applyAlignment="1">
      <alignment horizontal="right" vertical="center" wrapText="1" indent="1"/>
    </xf>
    <xf numFmtId="3" fontId="10" fillId="0" borderId="58" xfId="1" applyNumberFormat="1" applyFont="1" applyBorder="1" applyAlignment="1">
      <alignment horizontal="right" vertical="center" wrapText="1" indent="1"/>
    </xf>
    <xf numFmtId="3" fontId="9" fillId="0" borderId="4" xfId="1" applyNumberFormat="1" applyFont="1" applyBorder="1" applyAlignment="1">
      <alignment horizontal="right" indent="1"/>
    </xf>
    <xf numFmtId="3" fontId="10" fillId="0" borderId="57" xfId="1" applyNumberFormat="1" applyFont="1" applyBorder="1" applyAlignment="1">
      <alignment horizontal="right" vertical="center" wrapText="1" indent="1"/>
    </xf>
    <xf numFmtId="3" fontId="9" fillId="0" borderId="55" xfId="1" applyNumberFormat="1" applyFont="1" applyBorder="1" applyAlignment="1">
      <alignment horizontal="right" indent="1"/>
    </xf>
    <xf numFmtId="10" fontId="10" fillId="0" borderId="53" xfId="1" applyNumberFormat="1" applyFont="1" applyBorder="1" applyAlignment="1">
      <alignment horizontal="right" vertical="center" wrapText="1" indent="1"/>
    </xf>
    <xf numFmtId="10" fontId="10" fillId="0" borderId="40" xfId="1" applyNumberFormat="1" applyFont="1" applyBorder="1" applyAlignment="1">
      <alignment horizontal="right" vertical="center" wrapText="1" indent="1"/>
    </xf>
    <xf numFmtId="10" fontId="9" fillId="0" borderId="1" xfId="1" applyNumberFormat="1" applyFont="1" applyBorder="1" applyAlignment="1">
      <alignment horizontal="right" indent="1"/>
    </xf>
    <xf numFmtId="4" fontId="10" fillId="0" borderId="57" xfId="5" applyNumberFormat="1" applyFont="1" applyBorder="1" applyAlignment="1">
      <alignment horizontal="right" vertical="center" wrapText="1" indent="1"/>
    </xf>
    <xf numFmtId="4" fontId="10" fillId="0" borderId="53" xfId="5" applyNumberFormat="1" applyFont="1" applyBorder="1" applyAlignment="1">
      <alignment horizontal="right" vertical="center" wrapText="1" indent="1"/>
    </xf>
    <xf numFmtId="4" fontId="9" fillId="0" borderId="55" xfId="0" applyNumberFormat="1" applyFont="1" applyBorder="1" applyAlignment="1">
      <alignment horizontal="right" indent="1"/>
    </xf>
    <xf numFmtId="0" fontId="4" fillId="0" borderId="0" xfId="5" applyFont="1" applyAlignment="1">
      <alignment vertical="center"/>
    </xf>
    <xf numFmtId="0" fontId="8" fillId="0" borderId="0" xfId="9" applyFont="1" applyAlignment="1">
      <alignment vertical="center"/>
    </xf>
    <xf numFmtId="0" fontId="2" fillId="0" borderId="0" xfId="9" applyFont="1" applyAlignment="1">
      <alignment vertical="center"/>
    </xf>
    <xf numFmtId="0" fontId="17" fillId="0" borderId="28" xfId="9" applyFont="1" applyBorder="1" applyAlignment="1">
      <alignment horizontal="centerContinuous" vertical="center"/>
    </xf>
    <xf numFmtId="0" fontId="17" fillId="0" borderId="29" xfId="9" applyFont="1" applyBorder="1" applyAlignment="1">
      <alignment horizontal="centerContinuous" vertical="center"/>
    </xf>
    <xf numFmtId="0" fontId="17" fillId="0" borderId="46" xfId="9" applyFont="1" applyBorder="1" applyAlignment="1">
      <alignment horizontal="center" vertical="center" wrapText="1"/>
    </xf>
    <xf numFmtId="0" fontId="17" fillId="0" borderId="24" xfId="9" applyFont="1" applyBorder="1" applyAlignment="1">
      <alignment horizontal="center" vertical="center" wrapText="1"/>
    </xf>
    <xf numFmtId="0" fontId="10" fillId="0" borderId="78" xfId="5" applyFont="1" applyBorder="1" applyAlignment="1">
      <alignment horizontal="center" vertical="center" wrapText="1"/>
    </xf>
    <xf numFmtId="0" fontId="8" fillId="0" borderId="12" xfId="9" applyFont="1" applyBorder="1" applyAlignment="1">
      <alignment horizontal="left" vertical="center" indent="1"/>
    </xf>
    <xf numFmtId="3" fontId="8" fillId="0" borderId="54" xfId="9" applyNumberFormat="1" applyFont="1" applyBorder="1" applyAlignment="1">
      <alignment horizontal="right" vertical="center" indent="1"/>
    </xf>
    <xf numFmtId="3" fontId="8" fillId="0" borderId="18" xfId="9" applyNumberFormat="1" applyFont="1" applyBorder="1" applyAlignment="1">
      <alignment horizontal="right" vertical="center" indent="1"/>
    </xf>
    <xf numFmtId="3" fontId="8" fillId="0" borderId="12" xfId="9" applyNumberFormat="1" applyFont="1" applyFill="1" applyBorder="1" applyAlignment="1">
      <alignment horizontal="right" vertical="center" indent="1"/>
    </xf>
    <xf numFmtId="0" fontId="10" fillId="0" borderId="79" xfId="5" applyFont="1" applyBorder="1" applyAlignment="1">
      <alignment horizontal="center" vertical="center" wrapText="1"/>
    </xf>
    <xf numFmtId="0" fontId="8" fillId="0" borderId="20" xfId="9" applyFont="1" applyBorder="1" applyAlignment="1">
      <alignment horizontal="left" vertical="center" indent="1"/>
    </xf>
    <xf numFmtId="0" fontId="10" fillId="0" borderId="80" xfId="5" applyFont="1" applyBorder="1" applyAlignment="1">
      <alignment horizontal="center" vertical="center" wrapText="1"/>
    </xf>
    <xf numFmtId="0" fontId="8" fillId="0" borderId="44" xfId="9" applyFont="1" applyBorder="1" applyAlignment="1">
      <alignment horizontal="left" vertical="center" indent="1"/>
    </xf>
    <xf numFmtId="3" fontId="8" fillId="0" borderId="31" xfId="9" applyNumberFormat="1" applyFont="1" applyBorder="1" applyAlignment="1">
      <alignment horizontal="right" vertical="center" indent="1"/>
    </xf>
    <xf numFmtId="3" fontId="8" fillId="0" borderId="32" xfId="9" applyNumberFormat="1" applyFont="1" applyBorder="1" applyAlignment="1">
      <alignment horizontal="right" vertical="center" indent="1"/>
    </xf>
    <xf numFmtId="0" fontId="8" fillId="0" borderId="33" xfId="9" applyFont="1" applyBorder="1" applyAlignment="1">
      <alignment vertical="center"/>
    </xf>
    <xf numFmtId="0" fontId="7" fillId="0" borderId="4" xfId="9" applyFont="1" applyBorder="1" applyAlignment="1">
      <alignment horizontal="left" vertical="center" indent="1"/>
    </xf>
    <xf numFmtId="3" fontId="7" fillId="0" borderId="51" xfId="9" applyNumberFormat="1" applyFont="1" applyBorder="1" applyAlignment="1">
      <alignment horizontal="right" vertical="center" indent="1"/>
    </xf>
    <xf numFmtId="3" fontId="7" fillId="0" borderId="2" xfId="9" applyNumberFormat="1" applyFont="1" applyBorder="1" applyAlignment="1">
      <alignment horizontal="right" vertical="center" indent="1"/>
    </xf>
    <xf numFmtId="3" fontId="7" fillId="0" borderId="4" xfId="9" applyNumberFormat="1" applyFont="1" applyFill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19" fillId="0" borderId="0" xfId="5" applyFont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3" fontId="15" fillId="0" borderId="15" xfId="5" applyNumberFormat="1" applyFont="1" applyBorder="1" applyAlignment="1">
      <alignment horizontal="right" vertical="center" indent="1"/>
    </xf>
    <xf numFmtId="3" fontId="15" fillId="0" borderId="20" xfId="5" applyNumberFormat="1" applyFont="1" applyBorder="1" applyAlignment="1">
      <alignment horizontal="right" vertical="center" indent="1"/>
    </xf>
    <xf numFmtId="3" fontId="15" fillId="0" borderId="26" xfId="5" applyNumberFormat="1" applyFont="1" applyBorder="1" applyAlignment="1">
      <alignment horizontal="right" vertical="center" indent="1"/>
    </xf>
    <xf numFmtId="0" fontId="15" fillId="0" borderId="0" xfId="5" applyFont="1" applyBorder="1" applyAlignment="1">
      <alignment vertical="center"/>
    </xf>
    <xf numFmtId="0" fontId="15" fillId="0" borderId="0" xfId="5" applyFont="1" applyBorder="1" applyAlignment="1">
      <alignment vertical="center" wrapText="1"/>
    </xf>
    <xf numFmtId="0" fontId="15" fillId="0" borderId="0" xfId="5" applyFont="1" applyBorder="1" applyAlignment="1">
      <alignment horizontal="center" vertical="center" wrapText="1"/>
    </xf>
    <xf numFmtId="0" fontId="15" fillId="0" borderId="0" xfId="5" applyFont="1" applyAlignment="1">
      <alignment horizontal="right" vertical="center" indent="1"/>
    </xf>
    <xf numFmtId="0" fontId="15" fillId="0" borderId="13" xfId="5" applyFont="1" applyBorder="1" applyAlignment="1">
      <alignment horizontal="center" vertical="center" wrapText="1"/>
    </xf>
    <xf numFmtId="0" fontId="15" fillId="0" borderId="10" xfId="5" applyFont="1" applyBorder="1" applyAlignment="1">
      <alignment horizontal="left" vertical="center" wrapText="1" indent="1"/>
    </xf>
    <xf numFmtId="3" fontId="15" fillId="0" borderId="10" xfId="5" applyNumberFormat="1" applyFont="1" applyBorder="1" applyAlignment="1">
      <alignment horizontal="right" vertical="center" wrapText="1" indent="1"/>
    </xf>
    <xf numFmtId="0" fontId="15" fillId="0" borderId="21" xfId="5" applyFont="1" applyBorder="1" applyAlignment="1">
      <alignment horizontal="center" vertical="center" wrapText="1"/>
    </xf>
    <xf numFmtId="0" fontId="15" fillId="0" borderId="14" xfId="5" applyFont="1" applyBorder="1" applyAlignment="1">
      <alignment horizontal="left" vertical="center" wrapText="1" indent="1"/>
    </xf>
    <xf numFmtId="3" fontId="15" fillId="0" borderId="14" xfId="5" applyNumberFormat="1" applyFont="1" applyBorder="1" applyAlignment="1">
      <alignment horizontal="right" vertical="center" wrapText="1" indent="1"/>
    </xf>
    <xf numFmtId="0" fontId="15" fillId="0" borderId="23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left" vertical="center" wrapText="1" indent="1"/>
    </xf>
    <xf numFmtId="3" fontId="15" fillId="0" borderId="24" xfId="5" applyNumberFormat="1" applyFont="1" applyBorder="1" applyAlignment="1">
      <alignment horizontal="right" vertical="center" wrapText="1" indent="1"/>
    </xf>
    <xf numFmtId="3" fontId="17" fillId="0" borderId="35" xfId="5" applyNumberFormat="1" applyFont="1" applyBorder="1" applyAlignment="1">
      <alignment horizontal="right" vertical="center" indent="1"/>
    </xf>
    <xf numFmtId="3" fontId="17" fillId="0" borderId="36" xfId="5" applyNumberFormat="1" applyFont="1" applyBorder="1" applyAlignment="1">
      <alignment horizontal="right" vertical="center" indent="1"/>
    </xf>
    <xf numFmtId="0" fontId="8" fillId="0" borderId="18" xfId="9" applyFont="1" applyBorder="1" applyAlignment="1">
      <alignment vertical="center"/>
    </xf>
    <xf numFmtId="0" fontId="8" fillId="0" borderId="19" xfId="9" applyFont="1" applyBorder="1" applyAlignment="1">
      <alignment vertical="center"/>
    </xf>
    <xf numFmtId="0" fontId="8" fillId="0" borderId="50" xfId="9" applyFont="1" applyBorder="1" applyAlignment="1">
      <alignment vertical="center"/>
    </xf>
    <xf numFmtId="0" fontId="8" fillId="0" borderId="54" xfId="9" applyFont="1" applyBorder="1" applyAlignment="1">
      <alignment vertical="center"/>
    </xf>
    <xf numFmtId="0" fontId="8" fillId="0" borderId="14" xfId="9" applyFont="1" applyBorder="1" applyAlignment="1">
      <alignment vertical="center"/>
    </xf>
    <xf numFmtId="0" fontId="8" fillId="0" borderId="22" xfId="9" applyFont="1" applyBorder="1" applyAlignment="1">
      <alignment vertical="center"/>
    </xf>
    <xf numFmtId="0" fontId="8" fillId="0" borderId="16" xfId="9" applyFont="1" applyBorder="1" applyAlignment="1">
      <alignment vertical="center"/>
    </xf>
    <xf numFmtId="0" fontId="8" fillId="0" borderId="17" xfId="9" applyFont="1" applyBorder="1" applyAlignment="1">
      <alignment vertical="center"/>
    </xf>
    <xf numFmtId="4" fontId="8" fillId="0" borderId="17" xfId="9" applyNumberFormat="1" applyFont="1" applyBorder="1" applyAlignment="1">
      <alignment horizontal="right" vertical="center" indent="1"/>
    </xf>
    <xf numFmtId="3" fontId="15" fillId="0" borderId="14" xfId="5" applyNumberFormat="1" applyFont="1" applyBorder="1" applyAlignment="1">
      <alignment horizontal="right" vertical="center" indent="1"/>
    </xf>
    <xf numFmtId="3" fontId="15" fillId="0" borderId="14" xfId="5" applyNumberFormat="1" applyFont="1" applyFill="1" applyBorder="1" applyAlignment="1">
      <alignment horizontal="right" vertical="center" indent="1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right" vertical="center" wrapText="1" indent="1"/>
    </xf>
    <xf numFmtId="0" fontId="8" fillId="0" borderId="53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indent="1"/>
    </xf>
    <xf numFmtId="3" fontId="10" fillId="0" borderId="49" xfId="0" applyNumberFormat="1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/>
    </xf>
    <xf numFmtId="3" fontId="10" fillId="2" borderId="49" xfId="0" applyNumberFormat="1" applyFont="1" applyFill="1" applyBorder="1" applyAlignment="1">
      <alignment horizontal="right" vertical="center" indent="1"/>
    </xf>
    <xf numFmtId="0" fontId="8" fillId="2" borderId="20" xfId="0" applyFont="1" applyFill="1" applyBorder="1" applyAlignment="1">
      <alignment horizontal="left" vertical="center" indent="1"/>
    </xf>
    <xf numFmtId="0" fontId="8" fillId="0" borderId="23" xfId="0" applyFont="1" applyBorder="1" applyAlignment="1">
      <alignment horizontal="center" vertical="center"/>
    </xf>
    <xf numFmtId="0" fontId="24" fillId="0" borderId="44" xfId="8" applyFont="1" applyFill="1" applyBorder="1" applyAlignment="1">
      <alignment horizontal="left" vertical="center" indent="1"/>
    </xf>
    <xf numFmtId="3" fontId="10" fillId="2" borderId="58" xfId="0" applyNumberFormat="1" applyFont="1" applyFill="1" applyBorder="1" applyAlignment="1">
      <alignment horizontal="right" vertical="center" indent="1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>
      <alignment horizontal="left" vertical="center" indent="1"/>
    </xf>
    <xf numFmtId="3" fontId="7" fillId="2" borderId="55" xfId="0" applyNumberFormat="1" applyFont="1" applyFill="1" applyBorder="1" applyAlignment="1">
      <alignment horizontal="right" vertical="center" indent="1"/>
    </xf>
    <xf numFmtId="0" fontId="25" fillId="0" borderId="0" xfId="10"/>
    <xf numFmtId="0" fontId="4" fillId="0" borderId="0" xfId="0" applyFont="1"/>
    <xf numFmtId="0" fontId="26" fillId="0" borderId="0" xfId="0" applyFont="1"/>
    <xf numFmtId="0" fontId="0" fillId="0" borderId="40" xfId="0" applyBorder="1"/>
    <xf numFmtId="0" fontId="0" fillId="0" borderId="53" xfId="0" applyBorder="1" applyAlignment="1">
      <alignment horizontal="center" vertical="center"/>
    </xf>
    <xf numFmtId="0" fontId="15" fillId="0" borderId="11" xfId="5" applyFont="1" applyBorder="1" applyAlignment="1">
      <alignment horizontal="left" vertical="center" wrapText="1" indent="1"/>
    </xf>
    <xf numFmtId="0" fontId="0" fillId="0" borderId="21" xfId="0" applyBorder="1" applyAlignment="1">
      <alignment horizontal="center" vertical="center"/>
    </xf>
    <xf numFmtId="0" fontId="15" fillId="0" borderId="22" xfId="5" applyFont="1" applyBorder="1" applyAlignment="1">
      <alignment horizontal="left" vertical="center" wrapText="1" indent="1"/>
    </xf>
    <xf numFmtId="0" fontId="0" fillId="0" borderId="21" xfId="0" applyFill="1" applyBorder="1" applyAlignment="1">
      <alignment horizontal="center" vertical="center"/>
    </xf>
    <xf numFmtId="0" fontId="15" fillId="0" borderId="22" xfId="5" applyFont="1" applyFill="1" applyBorder="1" applyAlignment="1">
      <alignment horizontal="left" vertical="center" wrapText="1" indent="1"/>
    </xf>
    <xf numFmtId="0" fontId="0" fillId="0" borderId="40" xfId="0" applyBorder="1" applyAlignment="1">
      <alignment horizontal="center" vertical="center"/>
    </xf>
    <xf numFmtId="0" fontId="15" fillId="0" borderId="25" xfId="5" applyFont="1" applyBorder="1" applyAlignment="1">
      <alignment horizontal="left" vertical="center" wrapText="1" indent="1"/>
    </xf>
    <xf numFmtId="0" fontId="0" fillId="0" borderId="33" xfId="0" applyBorder="1"/>
    <xf numFmtId="0" fontId="12" fillId="0" borderId="0" xfId="0" applyFont="1" applyBorder="1" applyAlignment="1">
      <alignment horizontal="center"/>
    </xf>
    <xf numFmtId="3" fontId="0" fillId="0" borderId="0" xfId="0" applyNumberFormat="1" applyBorder="1"/>
    <xf numFmtId="10" fontId="0" fillId="0" borderId="0" xfId="1" applyNumberFormat="1" applyFont="1" applyBorder="1"/>
    <xf numFmtId="0" fontId="0" fillId="0" borderId="0" xfId="0" applyAlignment="1">
      <alignment horizontal="right"/>
    </xf>
    <xf numFmtId="0" fontId="0" fillId="0" borderId="13" xfId="0" applyBorder="1"/>
    <xf numFmtId="0" fontId="0" fillId="0" borderId="21" xfId="0" applyBorder="1"/>
    <xf numFmtId="0" fontId="0" fillId="0" borderId="21" xfId="0" applyFill="1" applyBorder="1"/>
    <xf numFmtId="0" fontId="0" fillId="0" borderId="23" xfId="0" applyBorder="1"/>
    <xf numFmtId="3" fontId="0" fillId="0" borderId="13" xfId="0" applyNumberFormat="1" applyBorder="1" applyAlignment="1">
      <alignment horizontal="right" indent="1"/>
    </xf>
    <xf numFmtId="10" fontId="0" fillId="0" borderId="10" xfId="1" applyNumberFormat="1" applyFont="1" applyBorder="1" applyAlignment="1">
      <alignment horizontal="right" indent="1"/>
    </xf>
    <xf numFmtId="10" fontId="0" fillId="0" borderId="15" xfId="1" applyNumberFormat="1" applyFont="1" applyBorder="1" applyAlignment="1">
      <alignment horizontal="right" indent="1"/>
    </xf>
    <xf numFmtId="3" fontId="0" fillId="0" borderId="10" xfId="0" applyNumberFormat="1" applyBorder="1" applyAlignment="1">
      <alignment horizontal="right" indent="1"/>
    </xf>
    <xf numFmtId="3" fontId="0" fillId="0" borderId="21" xfId="0" applyNumberFormat="1" applyBorder="1" applyAlignment="1">
      <alignment horizontal="right" indent="1"/>
    </xf>
    <xf numFmtId="10" fontId="0" fillId="0" borderId="14" xfId="1" applyNumberFormat="1" applyFont="1" applyBorder="1" applyAlignment="1">
      <alignment horizontal="right" indent="1"/>
    </xf>
    <xf numFmtId="10" fontId="0" fillId="0" borderId="20" xfId="1" applyNumberFormat="1" applyFont="1" applyBorder="1" applyAlignment="1">
      <alignment horizontal="right" indent="1"/>
    </xf>
    <xf numFmtId="3" fontId="0" fillId="0" borderId="14" xfId="0" applyNumberFormat="1" applyBorder="1" applyAlignment="1">
      <alignment horizontal="right" indent="1"/>
    </xf>
    <xf numFmtId="3" fontId="0" fillId="0" borderId="23" xfId="0" applyNumberFormat="1" applyBorder="1" applyAlignment="1">
      <alignment horizontal="right" indent="1"/>
    </xf>
    <xf numFmtId="10" fontId="0" fillId="0" borderId="24" xfId="1" applyNumberFormat="1" applyFont="1" applyBorder="1" applyAlignment="1">
      <alignment horizontal="right" indent="1"/>
    </xf>
    <xf numFmtId="10" fontId="0" fillId="0" borderId="26" xfId="1" applyNumberFormat="1" applyFont="1" applyBorder="1" applyAlignment="1">
      <alignment horizontal="right" indent="1"/>
    </xf>
    <xf numFmtId="3" fontId="0" fillId="0" borderId="24" xfId="0" applyNumberFormat="1" applyBorder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10" fontId="0" fillId="0" borderId="34" xfId="1" applyNumberFormat="1" applyFont="1" applyBorder="1" applyAlignment="1">
      <alignment horizontal="right" indent="1"/>
    </xf>
    <xf numFmtId="10" fontId="0" fillId="0" borderId="62" xfId="1" applyNumberFormat="1" applyFont="1" applyBorder="1" applyAlignment="1">
      <alignment horizontal="right" indent="1"/>
    </xf>
    <xf numFmtId="3" fontId="0" fillId="0" borderId="38" xfId="0" applyNumberFormat="1" applyBorder="1" applyAlignment="1">
      <alignment horizontal="right" indent="1"/>
    </xf>
    <xf numFmtId="10" fontId="0" fillId="0" borderId="4" xfId="1" applyNumberFormat="1" applyFont="1" applyBorder="1" applyAlignment="1">
      <alignment horizontal="right" indent="1"/>
    </xf>
    <xf numFmtId="9" fontId="12" fillId="3" borderId="42" xfId="0" applyNumberFormat="1" applyFont="1" applyFill="1" applyBorder="1" applyAlignment="1">
      <alignment horizontal="right" indent="1"/>
    </xf>
    <xf numFmtId="0" fontId="12" fillId="0" borderId="40" xfId="0" applyFont="1" applyBorder="1" applyAlignment="1">
      <alignment horizontal="right" indent="1"/>
    </xf>
    <xf numFmtId="9" fontId="12" fillId="3" borderId="44" xfId="0" applyNumberFormat="1" applyFont="1" applyFill="1" applyBorder="1" applyAlignment="1">
      <alignment horizontal="right" indent="1"/>
    </xf>
    <xf numFmtId="0" fontId="12" fillId="0" borderId="43" xfId="0" applyFont="1" applyBorder="1" applyAlignment="1">
      <alignment horizontal="right" indent="1"/>
    </xf>
    <xf numFmtId="9" fontId="12" fillId="3" borderId="23" xfId="0" applyNumberFormat="1" applyFont="1" applyFill="1" applyBorder="1" applyAlignment="1">
      <alignment horizontal="right" indent="1"/>
    </xf>
    <xf numFmtId="3" fontId="12" fillId="0" borderId="26" xfId="0" applyNumberFormat="1" applyFont="1" applyBorder="1" applyAlignment="1">
      <alignment horizontal="right" indent="1"/>
    </xf>
    <xf numFmtId="167" fontId="0" fillId="0" borderId="11" xfId="1" applyNumberFormat="1" applyFont="1" applyBorder="1" applyAlignment="1">
      <alignment horizontal="right" indent="1"/>
    </xf>
    <xf numFmtId="167" fontId="0" fillId="0" borderId="13" xfId="0" applyNumberFormat="1" applyBorder="1" applyAlignment="1">
      <alignment horizontal="right" indent="1"/>
    </xf>
    <xf numFmtId="167" fontId="0" fillId="0" borderId="15" xfId="1" applyNumberFormat="1" applyFont="1" applyBorder="1" applyAlignment="1">
      <alignment horizontal="right" indent="1"/>
    </xf>
    <xf numFmtId="167" fontId="0" fillId="0" borderId="9" xfId="0" applyNumberFormat="1" applyBorder="1" applyAlignment="1">
      <alignment horizontal="right" indent="1"/>
    </xf>
    <xf numFmtId="167" fontId="0" fillId="0" borderId="9" xfId="1" applyNumberFormat="1" applyFont="1" applyBorder="1" applyAlignment="1">
      <alignment horizontal="right" indent="1"/>
    </xf>
    <xf numFmtId="3" fontId="0" fillId="0" borderId="57" xfId="0" applyNumberFormat="1" applyBorder="1" applyAlignment="1">
      <alignment horizontal="right" indent="1"/>
    </xf>
    <xf numFmtId="167" fontId="0" fillId="0" borderId="22" xfId="1" applyNumberFormat="1" applyFont="1" applyBorder="1" applyAlignment="1">
      <alignment horizontal="right" indent="1"/>
    </xf>
    <xf numFmtId="167" fontId="0" fillId="0" borderId="21" xfId="0" applyNumberFormat="1" applyBorder="1" applyAlignment="1">
      <alignment horizontal="right" indent="1"/>
    </xf>
    <xf numFmtId="167" fontId="0" fillId="0" borderId="20" xfId="1" applyNumberFormat="1" applyFont="1" applyBorder="1" applyAlignment="1">
      <alignment horizontal="right" indent="1"/>
    </xf>
    <xf numFmtId="167" fontId="0" fillId="0" borderId="17" xfId="0" applyNumberFormat="1" applyBorder="1" applyAlignment="1">
      <alignment horizontal="right" indent="1"/>
    </xf>
    <xf numFmtId="167" fontId="0" fillId="0" borderId="54" xfId="1" applyNumberFormat="1" applyFont="1" applyBorder="1" applyAlignment="1">
      <alignment horizontal="right" indent="1"/>
    </xf>
    <xf numFmtId="3" fontId="0" fillId="0" borderId="20" xfId="0" applyNumberFormat="1" applyBorder="1" applyAlignment="1">
      <alignment horizontal="right" indent="1"/>
    </xf>
    <xf numFmtId="167" fontId="0" fillId="0" borderId="17" xfId="1" applyNumberFormat="1" applyFont="1" applyBorder="1" applyAlignment="1">
      <alignment horizontal="right" indent="1"/>
    </xf>
    <xf numFmtId="167" fontId="0" fillId="0" borderId="22" xfId="1" applyNumberFormat="1" applyFont="1" applyFill="1" applyBorder="1" applyAlignment="1">
      <alignment horizontal="right" indent="1"/>
    </xf>
    <xf numFmtId="167" fontId="0" fillId="0" borderId="21" xfId="0" applyNumberFormat="1" applyFill="1" applyBorder="1" applyAlignment="1">
      <alignment horizontal="right" indent="1"/>
    </xf>
    <xf numFmtId="167" fontId="0" fillId="0" borderId="20" xfId="1" applyNumberFormat="1" applyFont="1" applyFill="1" applyBorder="1" applyAlignment="1">
      <alignment horizontal="right" indent="1"/>
    </xf>
    <xf numFmtId="167" fontId="0" fillId="0" borderId="17" xfId="0" applyNumberFormat="1" applyFill="1" applyBorder="1" applyAlignment="1">
      <alignment horizontal="right" indent="1"/>
    </xf>
    <xf numFmtId="167" fontId="0" fillId="0" borderId="17" xfId="1" applyNumberFormat="1" applyFont="1" applyFill="1" applyBorder="1" applyAlignment="1">
      <alignment horizontal="right" indent="1"/>
    </xf>
    <xf numFmtId="3" fontId="0" fillId="0" borderId="20" xfId="0" applyNumberFormat="1" applyFill="1" applyBorder="1" applyAlignment="1">
      <alignment horizontal="right" indent="1"/>
    </xf>
    <xf numFmtId="167" fontId="0" fillId="0" borderId="25" xfId="1" applyNumberFormat="1" applyFont="1" applyBorder="1" applyAlignment="1">
      <alignment horizontal="right" indent="1"/>
    </xf>
    <xf numFmtId="167" fontId="0" fillId="0" borderId="23" xfId="0" applyNumberFormat="1" applyBorder="1" applyAlignment="1">
      <alignment horizontal="right" indent="1"/>
    </xf>
    <xf numFmtId="167" fontId="0" fillId="0" borderId="26" xfId="1" applyNumberFormat="1" applyFont="1" applyBorder="1" applyAlignment="1">
      <alignment horizontal="right" indent="1"/>
    </xf>
    <xf numFmtId="167" fontId="0" fillId="0" borderId="46" xfId="0" applyNumberFormat="1" applyBorder="1" applyAlignment="1">
      <alignment horizontal="right" indent="1"/>
    </xf>
    <xf numFmtId="167" fontId="0" fillId="0" borderId="46" xfId="1" applyNumberFormat="1" applyFont="1" applyBorder="1" applyAlignment="1">
      <alignment horizontal="right" indent="1"/>
    </xf>
    <xf numFmtId="3" fontId="0" fillId="0" borderId="26" xfId="0" applyNumberFormat="1" applyBorder="1" applyAlignment="1">
      <alignment horizontal="right" indent="1"/>
    </xf>
    <xf numFmtId="167" fontId="0" fillId="0" borderId="4" xfId="1" applyNumberFormat="1" applyFont="1" applyBorder="1" applyAlignment="1">
      <alignment horizontal="right" indent="1"/>
    </xf>
    <xf numFmtId="167" fontId="0" fillId="0" borderId="33" xfId="0" applyNumberFormat="1" applyBorder="1" applyAlignment="1">
      <alignment horizontal="right" indent="1"/>
    </xf>
    <xf numFmtId="167" fontId="0" fillId="0" borderId="38" xfId="0" applyNumberFormat="1" applyBorder="1" applyAlignment="1">
      <alignment horizontal="right" indent="1"/>
    </xf>
    <xf numFmtId="167" fontId="0" fillId="0" borderId="1" xfId="1" applyNumberFormat="1" applyFont="1" applyBorder="1" applyAlignment="1">
      <alignment horizontal="right" indent="1"/>
    </xf>
    <xf numFmtId="3" fontId="0" fillId="0" borderId="4" xfId="0" applyNumberFormat="1" applyBorder="1" applyAlignment="1">
      <alignment horizontal="right" indent="1"/>
    </xf>
    <xf numFmtId="0" fontId="11" fillId="0" borderId="0" xfId="5" applyFont="1" applyAlignment="1">
      <alignment horizontal="left" vertical="center" wrapText="1"/>
    </xf>
    <xf numFmtId="0" fontId="10" fillId="0" borderId="0" xfId="5" applyFont="1"/>
    <xf numFmtId="0" fontId="10" fillId="0" borderId="22" xfId="5" applyFont="1" applyBorder="1" applyAlignment="1"/>
    <xf numFmtId="0" fontId="10" fillId="0" borderId="16" xfId="5" applyFont="1" applyBorder="1" applyAlignment="1"/>
    <xf numFmtId="0" fontId="10" fillId="0" borderId="17" xfId="5" applyFont="1" applyBorder="1" applyAlignment="1"/>
    <xf numFmtId="3" fontId="10" fillId="0" borderId="14" xfId="5" applyNumberFormat="1" applyFont="1" applyBorder="1" applyAlignment="1">
      <alignment horizontal="right" indent="1"/>
    </xf>
    <xf numFmtId="169" fontId="10" fillId="0" borderId="14" xfId="5" applyNumberFormat="1" applyFont="1" applyBorder="1" applyAlignment="1">
      <alignment horizontal="right" indent="1"/>
    </xf>
    <xf numFmtId="0" fontId="15" fillId="0" borderId="0" xfId="5" applyFont="1" applyBorder="1" applyAlignment="1">
      <alignment horizontal="left"/>
    </xf>
    <xf numFmtId="169" fontId="15" fillId="0" borderId="0" xfId="5" applyNumberFormat="1" applyFont="1" applyBorder="1" applyAlignment="1">
      <alignment horizontal="right"/>
    </xf>
    <xf numFmtId="0" fontId="15" fillId="0" borderId="0" xfId="5" applyFont="1"/>
    <xf numFmtId="0" fontId="9" fillId="0" borderId="46" xfId="5" applyFont="1" applyFill="1" applyBorder="1" applyAlignment="1">
      <alignment horizontal="center" vertical="center" wrapText="1"/>
    </xf>
    <xf numFmtId="0" fontId="9" fillId="0" borderId="25" xfId="5" applyFont="1" applyFill="1" applyBorder="1" applyAlignment="1">
      <alignment horizontal="center" vertical="center" wrapText="1"/>
    </xf>
    <xf numFmtId="49" fontId="24" fillId="0" borderId="53" xfId="5" applyNumberFormat="1" applyFont="1" applyFill="1" applyBorder="1" applyAlignment="1">
      <alignment horizontal="center" vertical="center"/>
    </xf>
    <xf numFmtId="0" fontId="24" fillId="0" borderId="12" xfId="5" applyFont="1" applyFill="1" applyBorder="1" applyAlignment="1">
      <alignment horizontal="left" vertical="center" indent="1"/>
    </xf>
    <xf numFmtId="3" fontId="8" fillId="0" borderId="54" xfId="6" applyNumberFormat="1" applyFont="1" applyFill="1" applyBorder="1" applyAlignment="1">
      <alignment horizontal="right" vertical="center" indent="1"/>
    </xf>
    <xf numFmtId="3" fontId="8" fillId="0" borderId="19" xfId="6" applyNumberFormat="1" applyFont="1" applyFill="1" applyBorder="1" applyAlignment="1">
      <alignment horizontal="right" vertical="center" indent="1"/>
    </xf>
    <xf numFmtId="3" fontId="9" fillId="0" borderId="77" xfId="5" applyNumberFormat="1" applyFont="1" applyBorder="1" applyAlignment="1">
      <alignment horizontal="right" vertical="center" indent="1"/>
    </xf>
    <xf numFmtId="49" fontId="24" fillId="0" borderId="21" xfId="5" applyNumberFormat="1" applyFont="1" applyFill="1" applyBorder="1" applyAlignment="1">
      <alignment horizontal="center" vertical="center"/>
    </xf>
    <xf numFmtId="0" fontId="24" fillId="0" borderId="20" xfId="5" applyFont="1" applyFill="1" applyBorder="1" applyAlignment="1">
      <alignment horizontal="left" vertical="center" indent="1"/>
    </xf>
    <xf numFmtId="3" fontId="8" fillId="0" borderId="17" xfId="6" applyNumberFormat="1" applyFont="1" applyFill="1" applyBorder="1" applyAlignment="1">
      <alignment horizontal="right" vertical="center" indent="1"/>
    </xf>
    <xf numFmtId="3" fontId="8" fillId="0" borderId="22" xfId="6" applyNumberFormat="1" applyFont="1" applyFill="1" applyBorder="1" applyAlignment="1">
      <alignment horizontal="right" vertical="center" indent="1"/>
    </xf>
    <xf numFmtId="3" fontId="8" fillId="0" borderId="17" xfId="5" applyNumberFormat="1" applyFont="1" applyFill="1" applyBorder="1" applyAlignment="1">
      <alignment horizontal="right" vertical="center" indent="1"/>
    </xf>
    <xf numFmtId="3" fontId="8" fillId="0" borderId="22" xfId="5" applyNumberFormat="1" applyFont="1" applyFill="1" applyBorder="1" applyAlignment="1">
      <alignment horizontal="right" vertical="center" indent="1"/>
    </xf>
    <xf numFmtId="3" fontId="9" fillId="0" borderId="77" xfId="5" quotePrefix="1" applyNumberFormat="1" applyFont="1" applyBorder="1" applyAlignment="1">
      <alignment horizontal="right" vertical="center" indent="1"/>
    </xf>
    <xf numFmtId="49" fontId="24" fillId="0" borderId="40" xfId="5" applyNumberFormat="1" applyFont="1" applyFill="1" applyBorder="1" applyAlignment="1">
      <alignment horizontal="center" vertical="center"/>
    </xf>
    <xf numFmtId="0" fontId="24" fillId="0" borderId="44" xfId="5" applyFont="1" applyFill="1" applyBorder="1" applyAlignment="1">
      <alignment horizontal="left" vertical="center" indent="1"/>
    </xf>
    <xf numFmtId="3" fontId="10" fillId="0" borderId="43" xfId="5" applyNumberFormat="1" applyFont="1" applyFill="1" applyBorder="1" applyAlignment="1">
      <alignment horizontal="right" vertical="center" indent="1"/>
    </xf>
    <xf numFmtId="3" fontId="10" fillId="0" borderId="42" xfId="5" applyNumberFormat="1" applyFont="1" applyFill="1" applyBorder="1" applyAlignment="1">
      <alignment horizontal="right" vertical="center" indent="1"/>
    </xf>
    <xf numFmtId="0" fontId="9" fillId="0" borderId="52" xfId="5" applyFont="1" applyBorder="1" applyAlignment="1">
      <alignment vertical="center"/>
    </xf>
    <xf numFmtId="0" fontId="9" fillId="0" borderId="4" xfId="5" applyFont="1" applyBorder="1" applyAlignment="1">
      <alignment horizontal="left" vertical="center" indent="1"/>
    </xf>
    <xf numFmtId="3" fontId="9" fillId="0" borderId="51" xfId="5" applyNumberFormat="1" applyFont="1" applyFill="1" applyBorder="1" applyAlignment="1">
      <alignment horizontal="right" vertical="center" indent="1"/>
    </xf>
    <xf numFmtId="3" fontId="9" fillId="0" borderId="3" xfId="5" applyNumberFormat="1" applyFont="1" applyFill="1" applyBorder="1" applyAlignment="1">
      <alignment horizontal="right" vertical="center" indent="1"/>
    </xf>
    <xf numFmtId="3" fontId="9" fillId="0" borderId="56" xfId="5" applyNumberFormat="1" applyFont="1" applyBorder="1" applyAlignment="1">
      <alignment horizontal="right" vertical="center" indent="1"/>
    </xf>
    <xf numFmtId="0" fontId="10" fillId="0" borderId="0" xfId="8" applyFont="1" applyAlignment="1">
      <alignment vertical="center"/>
    </xf>
    <xf numFmtId="0" fontId="15" fillId="0" borderId="22" xfId="8" applyFont="1" applyBorder="1" applyAlignment="1">
      <alignment vertical="center"/>
    </xf>
    <xf numFmtId="0" fontId="15" fillId="0" borderId="0" xfId="8" applyFont="1" applyBorder="1" applyAlignment="1">
      <alignment vertical="center"/>
    </xf>
    <xf numFmtId="0" fontId="16" fillId="0" borderId="0" xfId="8" applyFont="1" applyAlignment="1">
      <alignment horizontal="center" vertical="center"/>
    </xf>
    <xf numFmtId="49" fontId="24" fillId="0" borderId="53" xfId="8" applyNumberFormat="1" applyFont="1" applyFill="1" applyBorder="1" applyAlignment="1">
      <alignment horizontal="center" vertical="center"/>
    </xf>
    <xf numFmtId="49" fontId="24" fillId="0" borderId="21" xfId="8" applyNumberFormat="1" applyFont="1" applyFill="1" applyBorder="1" applyAlignment="1">
      <alignment horizontal="center" vertical="center"/>
    </xf>
    <xf numFmtId="49" fontId="24" fillId="0" borderId="40" xfId="8" applyNumberFormat="1" applyFont="1" applyFill="1" applyBorder="1" applyAlignment="1">
      <alignment horizontal="center" vertical="center"/>
    </xf>
    <xf numFmtId="0" fontId="9" fillId="0" borderId="1" xfId="8" applyFont="1" applyFill="1" applyBorder="1" applyAlignment="1">
      <alignment horizontal="center" vertical="center"/>
    </xf>
    <xf numFmtId="0" fontId="28" fillId="0" borderId="0" xfId="8" applyFont="1" applyFill="1" applyAlignment="1">
      <alignment vertical="center"/>
    </xf>
    <xf numFmtId="0" fontId="28" fillId="0" borderId="0" xfId="8" applyFont="1" applyAlignment="1">
      <alignment vertical="center"/>
    </xf>
    <xf numFmtId="0" fontId="5" fillId="0" borderId="0" xfId="10" quotePrefix="1" applyFont="1"/>
    <xf numFmtId="0" fontId="15" fillId="0" borderId="16" xfId="8" applyFont="1" applyBorder="1" applyAlignment="1">
      <alignment vertical="center"/>
    </xf>
    <xf numFmtId="0" fontId="29" fillId="0" borderId="0" xfId="8" applyFont="1" applyBorder="1" applyAlignment="1">
      <alignment vertical="center"/>
    </xf>
    <xf numFmtId="0" fontId="15" fillId="0" borderId="0" xfId="8" applyFont="1" applyAlignment="1">
      <alignment vertical="center"/>
    </xf>
    <xf numFmtId="0" fontId="24" fillId="0" borderId="12" xfId="8" applyFont="1" applyFill="1" applyBorder="1" applyAlignment="1">
      <alignment horizontal="left" vertical="center" indent="1"/>
    </xf>
    <xf numFmtId="0" fontId="24" fillId="0" borderId="20" xfId="8" applyFont="1" applyFill="1" applyBorder="1" applyAlignment="1">
      <alignment horizontal="left" vertical="center" indent="1"/>
    </xf>
    <xf numFmtId="0" fontId="30" fillId="0" borderId="4" xfId="8" applyFont="1" applyFill="1" applyBorder="1" applyAlignment="1">
      <alignment horizontal="left" vertical="center" indent="1"/>
    </xf>
    <xf numFmtId="0" fontId="9" fillId="0" borderId="46" xfId="8" applyFont="1" applyFill="1" applyBorder="1" applyAlignment="1">
      <alignment horizontal="center" vertical="center" wrapText="1"/>
    </xf>
    <xf numFmtId="3" fontId="8" fillId="0" borderId="54" xfId="8" applyNumberFormat="1" applyFont="1" applyBorder="1" applyAlignment="1">
      <alignment horizontal="right" vertical="center" indent="1"/>
    </xf>
    <xf numFmtId="3" fontId="8" fillId="0" borderId="17" xfId="8" applyNumberFormat="1" applyFont="1" applyBorder="1" applyAlignment="1">
      <alignment horizontal="right" vertical="center" indent="1"/>
    </xf>
    <xf numFmtId="3" fontId="8" fillId="0" borderId="43" xfId="8" applyNumberFormat="1" applyFont="1" applyBorder="1" applyAlignment="1">
      <alignment horizontal="right" vertical="center" indent="1"/>
    </xf>
    <xf numFmtId="3" fontId="7" fillId="0" borderId="51" xfId="8" applyNumberFormat="1" applyFont="1" applyFill="1" applyBorder="1" applyAlignment="1">
      <alignment horizontal="right" vertical="center" indent="1"/>
    </xf>
    <xf numFmtId="3" fontId="31" fillId="0" borderId="0" xfId="8" applyNumberFormat="1" applyFont="1" applyFill="1" applyAlignment="1">
      <alignment horizontal="right" vertical="center" indent="1"/>
    </xf>
    <xf numFmtId="164" fontId="31" fillId="0" borderId="0" xfId="8" applyNumberFormat="1" applyFont="1" applyAlignment="1">
      <alignment vertical="center"/>
    </xf>
    <xf numFmtId="0" fontId="15" fillId="0" borderId="17" xfId="8" applyFont="1" applyBorder="1" applyAlignment="1">
      <alignment vertical="center"/>
    </xf>
    <xf numFmtId="166" fontId="15" fillId="0" borderId="0" xfId="8" applyNumberFormat="1" applyFont="1" applyBorder="1" applyAlignment="1">
      <alignment horizontal="right" vertical="center"/>
    </xf>
    <xf numFmtId="0" fontId="9" fillId="0" borderId="25" xfId="8" applyFont="1" applyFill="1" applyBorder="1" applyAlignment="1">
      <alignment horizontal="center" vertical="center" wrapText="1"/>
    </xf>
    <xf numFmtId="3" fontId="8" fillId="0" borderId="19" xfId="8" applyNumberFormat="1" applyFont="1" applyBorder="1" applyAlignment="1">
      <alignment horizontal="right" vertical="center" indent="1"/>
    </xf>
    <xf numFmtId="3" fontId="8" fillId="0" borderId="22" xfId="8" applyNumberFormat="1" applyFont="1" applyBorder="1" applyAlignment="1">
      <alignment horizontal="right" vertical="center" indent="1"/>
    </xf>
    <xf numFmtId="3" fontId="8" fillId="0" borderId="42" xfId="8" applyNumberFormat="1" applyFont="1" applyBorder="1" applyAlignment="1">
      <alignment horizontal="right" vertical="center" indent="1"/>
    </xf>
    <xf numFmtId="3" fontId="7" fillId="0" borderId="2" xfId="8" applyNumberFormat="1" applyFont="1" applyFill="1" applyBorder="1" applyAlignment="1">
      <alignment horizontal="right" vertical="center" indent="1"/>
    </xf>
    <xf numFmtId="0" fontId="28" fillId="0" borderId="0" xfId="8" applyFont="1" applyFill="1" applyAlignment="1">
      <alignment horizontal="right" vertical="center" indent="1"/>
    </xf>
    <xf numFmtId="3" fontId="15" fillId="0" borderId="14" xfId="8" applyNumberFormat="1" applyFont="1" applyBorder="1" applyAlignment="1">
      <alignment horizontal="right" vertical="center" indent="1"/>
    </xf>
    <xf numFmtId="0" fontId="15" fillId="0" borderId="0" xfId="8" applyFont="1" applyAlignment="1">
      <alignment horizontal="right" vertical="center"/>
    </xf>
    <xf numFmtId="3" fontId="7" fillId="0" borderId="4" xfId="8" applyNumberFormat="1" applyFont="1" applyFill="1" applyBorder="1" applyAlignment="1">
      <alignment horizontal="right" vertical="center" indent="1"/>
    </xf>
    <xf numFmtId="0" fontId="9" fillId="0" borderId="52" xfId="8" applyFont="1" applyBorder="1" applyAlignment="1">
      <alignment horizontal="center" vertical="center"/>
    </xf>
    <xf numFmtId="0" fontId="10" fillId="0" borderId="47" xfId="0" applyFont="1" applyBorder="1" applyAlignment="1">
      <alignment horizontal="center" wrapText="1"/>
    </xf>
    <xf numFmtId="0" fontId="10" fillId="0" borderId="62" xfId="0" applyFont="1" applyBorder="1" applyAlignment="1">
      <alignment horizontal="center" wrapText="1"/>
    </xf>
    <xf numFmtId="0" fontId="10" fillId="0" borderId="0" xfId="0" applyFont="1" applyAlignment="1">
      <alignment horizontal="right" indent="1"/>
    </xf>
    <xf numFmtId="0" fontId="33" fillId="0" borderId="0" xfId="10" applyFont="1"/>
    <xf numFmtId="3" fontId="8" fillId="0" borderId="12" xfId="8" applyNumberFormat="1" applyFont="1" applyBorder="1" applyAlignment="1">
      <alignment horizontal="right" vertical="center" indent="1"/>
    </xf>
    <xf numFmtId="3" fontId="8" fillId="0" borderId="20" xfId="8" applyNumberFormat="1" applyFont="1" applyBorder="1" applyAlignment="1">
      <alignment horizontal="right" vertical="center" indent="1"/>
    </xf>
    <xf numFmtId="3" fontId="8" fillId="0" borderId="44" xfId="8" applyNumberFormat="1" applyFont="1" applyBorder="1" applyAlignment="1">
      <alignment horizontal="right" vertical="center" indent="1"/>
    </xf>
    <xf numFmtId="10" fontId="15" fillId="0" borderId="14" xfId="1" applyNumberFormat="1" applyFont="1" applyBorder="1" applyAlignment="1">
      <alignment horizontal="right" vertical="center" indent="1"/>
    </xf>
    <xf numFmtId="0" fontId="12" fillId="0" borderId="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3" fontId="10" fillId="0" borderId="60" xfId="5" applyNumberFormat="1" applyFont="1" applyBorder="1" applyAlignment="1">
      <alignment horizontal="right" vertical="center" wrapText="1" indent="1"/>
    </xf>
    <xf numFmtId="3" fontId="10" fillId="0" borderId="75" xfId="5" applyNumberFormat="1" applyFont="1" applyBorder="1" applyAlignment="1">
      <alignment horizontal="right" vertical="center" wrapText="1" indent="1"/>
    </xf>
    <xf numFmtId="3" fontId="10" fillId="0" borderId="76" xfId="5" applyNumberFormat="1" applyFont="1" applyBorder="1" applyAlignment="1">
      <alignment horizontal="right" vertical="center" wrapText="1" indent="1"/>
    </xf>
    <xf numFmtId="3" fontId="9" fillId="0" borderId="56" xfId="0" applyNumberFormat="1" applyFont="1" applyBorder="1" applyAlignment="1">
      <alignment horizontal="right" indent="1"/>
    </xf>
    <xf numFmtId="0" fontId="15" fillId="0" borderId="12" xfId="5" applyFont="1" applyBorder="1" applyAlignment="1">
      <alignment horizontal="left" vertical="center" wrapText="1" indent="1"/>
    </xf>
    <xf numFmtId="0" fontId="15" fillId="0" borderId="20" xfId="5" applyFont="1" applyBorder="1" applyAlignment="1">
      <alignment horizontal="left" vertical="center" wrapText="1" indent="1"/>
    </xf>
    <xf numFmtId="0" fontId="15" fillId="0" borderId="26" xfId="5" applyFont="1" applyBorder="1" applyAlignment="1">
      <alignment horizontal="left" vertical="center" wrapText="1" indent="1"/>
    </xf>
    <xf numFmtId="0" fontId="12" fillId="0" borderId="52" xfId="0" applyFont="1" applyBorder="1" applyAlignment="1">
      <alignment horizontal="center"/>
    </xf>
    <xf numFmtId="0" fontId="12" fillId="0" borderId="55" xfId="0" applyFont="1" applyBorder="1" applyAlignment="1">
      <alignment horizontal="center"/>
    </xf>
    <xf numFmtId="165" fontId="9" fillId="0" borderId="21" xfId="5" applyNumberFormat="1" applyFont="1" applyFill="1" applyBorder="1" applyAlignment="1">
      <alignment horizontal="right" vertical="center" wrapText="1" indent="1"/>
    </xf>
    <xf numFmtId="3" fontId="15" fillId="0" borderId="0" xfId="5" applyNumberFormat="1" applyFont="1" applyAlignment="1">
      <alignment horizontal="right" vertical="center" indent="1"/>
    </xf>
    <xf numFmtId="0" fontId="15" fillId="0" borderId="0" xfId="5" applyFont="1" applyAlignment="1">
      <alignment horizontal="right" indent="1"/>
    </xf>
    <xf numFmtId="0" fontId="0" fillId="0" borderId="0" xfId="0"/>
    <xf numFmtId="0" fontId="9" fillId="0" borderId="0" xfId="8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 indent="1"/>
    </xf>
    <xf numFmtId="10" fontId="9" fillId="0" borderId="0" xfId="0" applyNumberFormat="1" applyFont="1" applyBorder="1" applyAlignment="1">
      <alignment horizontal="right" indent="1"/>
    </xf>
    <xf numFmtId="165" fontId="9" fillId="0" borderId="0" xfId="0" applyNumberFormat="1" applyFont="1" applyBorder="1" applyAlignment="1">
      <alignment horizontal="right" indent="1"/>
    </xf>
    <xf numFmtId="4" fontId="9" fillId="0" borderId="0" xfId="0" applyNumberFormat="1" applyFont="1" applyBorder="1" applyAlignment="1">
      <alignment horizontal="right" indent="1"/>
    </xf>
    <xf numFmtId="3" fontId="9" fillId="0" borderId="0" xfId="1" applyNumberFormat="1" applyFont="1" applyBorder="1" applyAlignment="1">
      <alignment horizontal="right" indent="1"/>
    </xf>
    <xf numFmtId="10" fontId="9" fillId="0" borderId="0" xfId="1" applyNumberFormat="1" applyFont="1" applyBorder="1" applyAlignment="1">
      <alignment horizontal="right" indent="1"/>
    </xf>
    <xf numFmtId="0" fontId="10" fillId="0" borderId="0" xfId="8" applyFont="1" applyBorder="1" applyAlignment="1">
      <alignment horizontal="left" vertical="center"/>
    </xf>
    <xf numFmtId="0" fontId="6" fillId="0" borderId="0" xfId="5" applyFont="1" applyAlignment="1">
      <alignment vertical="center"/>
    </xf>
    <xf numFmtId="4" fontId="0" fillId="0" borderId="0" xfId="0" applyNumberFormat="1"/>
    <xf numFmtId="0" fontId="9" fillId="0" borderId="5" xfId="8" applyFont="1" applyBorder="1" applyAlignment="1">
      <alignment horizontal="center" vertical="center" wrapText="1"/>
    </xf>
    <xf numFmtId="0" fontId="9" fillId="0" borderId="30" xfId="8" applyFont="1" applyBorder="1" applyAlignment="1">
      <alignment horizontal="center" vertical="center" wrapText="1"/>
    </xf>
    <xf numFmtId="0" fontId="9" fillId="0" borderId="47" xfId="8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9" fillId="0" borderId="3" xfId="8" applyFont="1" applyBorder="1" applyAlignment="1">
      <alignment horizontal="center" vertical="center"/>
    </xf>
    <xf numFmtId="0" fontId="9" fillId="0" borderId="55" xfId="8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9" fillId="0" borderId="52" xfId="8" applyFont="1" applyBorder="1" applyAlignment="1">
      <alignment horizontal="center" vertical="center"/>
    </xf>
    <xf numFmtId="0" fontId="9" fillId="0" borderId="37" xfId="8" applyFont="1" applyBorder="1" applyAlignment="1">
      <alignment horizontal="center" vertical="center"/>
    </xf>
    <xf numFmtId="0" fontId="9" fillId="0" borderId="61" xfId="8" applyFont="1" applyBorder="1" applyAlignment="1">
      <alignment horizontal="center" vertical="center"/>
    </xf>
    <xf numFmtId="0" fontId="9" fillId="0" borderId="39" xfId="8" applyFont="1" applyBorder="1" applyAlignment="1">
      <alignment horizontal="center" vertical="center"/>
    </xf>
    <xf numFmtId="0" fontId="9" fillId="0" borderId="62" xfId="8" applyFont="1" applyBorder="1" applyAlignment="1">
      <alignment horizontal="center" vertical="center"/>
    </xf>
    <xf numFmtId="0" fontId="9" fillId="0" borderId="29" xfId="8" applyFont="1" applyBorder="1" applyAlignment="1">
      <alignment horizontal="center" vertical="center"/>
    </xf>
    <xf numFmtId="0" fontId="9" fillId="0" borderId="31" xfId="8" applyFont="1" applyBorder="1" applyAlignment="1">
      <alignment horizontal="center" vertical="center"/>
    </xf>
    <xf numFmtId="0" fontId="9" fillId="0" borderId="34" xfId="8" applyFont="1" applyBorder="1" applyAlignment="1">
      <alignment horizontal="center" vertical="center"/>
    </xf>
    <xf numFmtId="4" fontId="10" fillId="0" borderId="30" xfId="0" applyNumberFormat="1" applyFont="1" applyFill="1" applyBorder="1" applyAlignment="1">
      <alignment horizontal="center" vertical="center" wrapText="1"/>
    </xf>
    <xf numFmtId="4" fontId="10" fillId="0" borderId="47" xfId="0" applyNumberFormat="1" applyFont="1" applyFill="1" applyBorder="1" applyAlignment="1">
      <alignment horizontal="center" vertical="center" wrapText="1"/>
    </xf>
    <xf numFmtId="10" fontId="10" fillId="0" borderId="39" xfId="0" applyNumberFormat="1" applyFont="1" applyFill="1" applyBorder="1" applyAlignment="1">
      <alignment horizontal="center" vertical="center" wrapText="1"/>
    </xf>
    <xf numFmtId="0" fontId="9" fillId="0" borderId="30" xfId="8" applyFont="1" applyFill="1" applyBorder="1" applyAlignment="1">
      <alignment horizontal="center" vertical="center" wrapText="1"/>
    </xf>
    <xf numFmtId="0" fontId="9" fillId="0" borderId="31" xfId="8" applyFont="1" applyFill="1" applyBorder="1" applyAlignment="1">
      <alignment horizontal="center" vertical="center"/>
    </xf>
    <xf numFmtId="0" fontId="9" fillId="0" borderId="39" xfId="8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9" fontId="9" fillId="0" borderId="52" xfId="1" applyFont="1" applyFill="1" applyBorder="1" applyAlignment="1">
      <alignment horizontal="center"/>
    </xf>
    <xf numFmtId="9" fontId="9" fillId="0" borderId="55" xfId="1" applyFont="1" applyFill="1" applyBorder="1" applyAlignment="1">
      <alignment horizontal="center"/>
    </xf>
    <xf numFmtId="10" fontId="10" fillId="0" borderId="30" xfId="0" applyNumberFormat="1" applyFont="1" applyFill="1" applyBorder="1" applyAlignment="1">
      <alignment horizontal="center" vertical="center" wrapText="1"/>
    </xf>
    <xf numFmtId="10" fontId="10" fillId="0" borderId="47" xfId="0" applyNumberFormat="1" applyFont="1" applyFill="1" applyBorder="1" applyAlignment="1">
      <alignment horizontal="center" vertical="center" wrapText="1"/>
    </xf>
    <xf numFmtId="4" fontId="10" fillId="0" borderId="39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center" vertical="center" wrapText="1"/>
    </xf>
    <xf numFmtId="4" fontId="10" fillId="0" borderId="34" xfId="0" applyNumberFormat="1" applyFont="1" applyFill="1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4" fontId="10" fillId="0" borderId="35" xfId="0" applyNumberFormat="1" applyFont="1" applyFill="1" applyBorder="1" applyAlignment="1">
      <alignment horizontal="center" vertical="center" wrapText="1"/>
    </xf>
    <xf numFmtId="9" fontId="9" fillId="0" borderId="52" xfId="0" applyNumberFormat="1" applyFont="1" applyFill="1" applyBorder="1" applyAlignment="1">
      <alignment horizontal="right"/>
    </xf>
    <xf numFmtId="9" fontId="9" fillId="0" borderId="55" xfId="0" applyNumberFormat="1" applyFont="1" applyFill="1" applyBorder="1" applyAlignment="1">
      <alignment horizontal="right"/>
    </xf>
    <xf numFmtId="9" fontId="9" fillId="0" borderId="37" xfId="0" applyNumberFormat="1" applyFont="1" applyFill="1" applyBorder="1" applyAlignment="1">
      <alignment horizontal="right"/>
    </xf>
    <xf numFmtId="0" fontId="4" fillId="0" borderId="0" xfId="5" applyFont="1" applyAlignment="1">
      <alignment horizontal="left" vertical="center"/>
    </xf>
    <xf numFmtId="0" fontId="7" fillId="0" borderId="27" xfId="9" applyFont="1" applyBorder="1" applyAlignment="1">
      <alignment horizontal="center" vertical="center"/>
    </xf>
    <xf numFmtId="0" fontId="7" fillId="0" borderId="33" xfId="9" applyFont="1" applyBorder="1" applyAlignment="1">
      <alignment horizontal="center" vertical="center"/>
    </xf>
    <xf numFmtId="0" fontId="17" fillId="0" borderId="6" xfId="9" applyFont="1" applyBorder="1" applyAlignment="1">
      <alignment horizontal="center" vertical="center"/>
    </xf>
    <xf numFmtId="0" fontId="17" fillId="0" borderId="36" xfId="9" applyFont="1" applyBorder="1" applyAlignment="1">
      <alignment horizontal="center" vertical="center"/>
    </xf>
    <xf numFmtId="0" fontId="17" fillId="0" borderId="6" xfId="9" applyFont="1" applyFill="1" applyBorder="1" applyAlignment="1">
      <alignment horizontal="center" vertical="center"/>
    </xf>
    <xf numFmtId="0" fontId="17" fillId="0" borderId="36" xfId="9" applyFont="1" applyFill="1" applyBorder="1" applyAlignment="1">
      <alignment horizontal="center" vertical="center"/>
    </xf>
    <xf numFmtId="0" fontId="15" fillId="0" borderId="15" xfId="5" applyFont="1" applyBorder="1" applyAlignment="1">
      <alignment horizontal="center" vertical="center" wrapText="1"/>
    </xf>
    <xf numFmtId="0" fontId="15" fillId="0" borderId="44" xfId="5" applyFont="1" applyBorder="1" applyAlignment="1">
      <alignment horizontal="center" vertical="center" wrapText="1"/>
    </xf>
    <xf numFmtId="0" fontId="17" fillId="0" borderId="33" xfId="5" applyFont="1" applyBorder="1" applyAlignment="1">
      <alignment horizontal="center" vertical="center"/>
    </xf>
    <xf numFmtId="0" fontId="17" fillId="0" borderId="34" xfId="5" applyFont="1" applyBorder="1" applyAlignment="1">
      <alignment horizontal="center" vertical="center"/>
    </xf>
    <xf numFmtId="0" fontId="15" fillId="0" borderId="22" xfId="5" applyFont="1" applyBorder="1" applyAlignment="1">
      <alignment horizontal="left" vertical="center" indent="1"/>
    </xf>
    <xf numFmtId="0" fontId="15" fillId="0" borderId="16" xfId="5" applyFont="1" applyBorder="1" applyAlignment="1">
      <alignment horizontal="left" vertical="center" indent="1"/>
    </xf>
    <xf numFmtId="0" fontId="15" fillId="0" borderId="17" xfId="5" applyFont="1" applyBorder="1" applyAlignment="1">
      <alignment horizontal="left" vertical="center" indent="1"/>
    </xf>
    <xf numFmtId="0" fontId="15" fillId="0" borderId="13" xfId="5" applyFont="1" applyBorder="1" applyAlignment="1">
      <alignment horizontal="center" vertical="center" wrapText="1"/>
    </xf>
    <xf numFmtId="0" fontId="15" fillId="0" borderId="40" xfId="5" applyFont="1" applyBorder="1" applyAlignment="1">
      <alignment horizontal="center" vertical="center" wrapText="1"/>
    </xf>
    <xf numFmtId="0" fontId="15" fillId="0" borderId="10" xfId="5" applyFont="1" applyBorder="1" applyAlignment="1">
      <alignment horizontal="center" vertical="center" wrapText="1"/>
    </xf>
    <xf numFmtId="0" fontId="15" fillId="0" borderId="41" xfId="5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0" fillId="0" borderId="0" xfId="0"/>
    <xf numFmtId="0" fontId="12" fillId="0" borderId="13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1" xfId="0" applyFont="1" applyBorder="1" applyAlignment="1">
      <alignment horizontal="center"/>
    </xf>
    <xf numFmtId="0" fontId="12" fillId="0" borderId="59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27" fillId="0" borderId="0" xfId="5" applyFont="1" applyAlignment="1">
      <alignment horizontal="left" vertical="center" wrapText="1"/>
    </xf>
    <xf numFmtId="0" fontId="26" fillId="0" borderId="0" xfId="5" applyFont="1" applyAlignment="1">
      <alignment horizontal="left" vertical="center" wrapText="1"/>
    </xf>
    <xf numFmtId="0" fontId="9" fillId="0" borderId="13" xfId="5" applyFont="1" applyBorder="1" applyAlignment="1">
      <alignment horizontal="center" vertical="center" wrapText="1"/>
    </xf>
    <xf numFmtId="0" fontId="9" fillId="0" borderId="23" xfId="5" applyFont="1" applyBorder="1" applyAlignment="1">
      <alignment horizontal="center" vertical="center" wrapText="1"/>
    </xf>
    <xf numFmtId="0" fontId="9" fillId="0" borderId="15" xfId="5" applyFont="1" applyBorder="1" applyAlignment="1">
      <alignment horizontal="center" vertical="center" wrapText="1"/>
    </xf>
    <xf numFmtId="0" fontId="9" fillId="0" borderId="26" xfId="5" applyFont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 wrapText="1"/>
    </xf>
    <xf numFmtId="0" fontId="9" fillId="0" borderId="11" xfId="5" applyFont="1" applyFill="1" applyBorder="1" applyAlignment="1">
      <alignment horizontal="center" vertical="center" wrapText="1"/>
    </xf>
    <xf numFmtId="0" fontId="9" fillId="0" borderId="63" xfId="5" applyFont="1" applyBorder="1" applyAlignment="1">
      <alignment horizontal="center" vertical="center" wrapText="1"/>
    </xf>
    <xf numFmtId="0" fontId="9" fillId="0" borderId="65" xfId="5" applyFont="1" applyBorder="1" applyAlignment="1">
      <alignment horizontal="center" vertical="center" wrapText="1"/>
    </xf>
    <xf numFmtId="0" fontId="9" fillId="0" borderId="13" xfId="8" applyFont="1" applyBorder="1" applyAlignment="1">
      <alignment horizontal="center" vertical="center" wrapText="1"/>
    </xf>
    <xf numFmtId="0" fontId="9" fillId="0" borderId="23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 wrapText="1"/>
    </xf>
    <xf numFmtId="0" fontId="9" fillId="0" borderId="26" xfId="8" applyFont="1" applyBorder="1" applyAlignment="1">
      <alignment horizontal="center" vertical="center" wrapText="1"/>
    </xf>
    <xf numFmtId="0" fontId="9" fillId="0" borderId="9" xfId="8" applyFont="1" applyFill="1" applyBorder="1" applyAlignment="1">
      <alignment horizontal="center" vertical="center" wrapText="1"/>
    </xf>
    <xf numFmtId="0" fontId="9" fillId="0" borderId="11" xfId="8" applyFont="1" applyFill="1" applyBorder="1" applyAlignment="1">
      <alignment horizontal="center" vertical="center" wrapText="1"/>
    </xf>
    <xf numFmtId="0" fontId="9" fillId="0" borderId="6" xfId="8" applyFont="1" applyBorder="1" applyAlignment="1">
      <alignment horizontal="center" vertical="center" wrapText="1"/>
    </xf>
    <xf numFmtId="0" fontId="9" fillId="0" borderId="36" xfId="8" applyFont="1" applyBorder="1" applyAlignment="1">
      <alignment horizontal="center" vertical="center" wrapText="1"/>
    </xf>
  </cellXfs>
  <cellStyles count="11">
    <cellStyle name="Hypertextový odkaz" xfId="10" builtinId="8"/>
    <cellStyle name="Nadpis - excel" xfId="2"/>
    <cellStyle name="Normální" xfId="0" builtinId="0"/>
    <cellStyle name="Normální 10" xfId="3"/>
    <cellStyle name="Normální 11 2" xfId="8"/>
    <cellStyle name="normální 14 2 2" xfId="5"/>
    <cellStyle name="Normální 2" xfId="4"/>
    <cellStyle name="normální 2 5" xfId="6"/>
    <cellStyle name="normální_Ubyt a strav 2002" xfId="9"/>
    <cellStyle name="Procenta" xfId="1" builtinId="5"/>
    <cellStyle name="Procenta 3 2" xfId="7"/>
  </cellStyles>
  <dxfs count="0"/>
  <tableStyles count="0" defaultTableStyle="TableStyleMedium2" defaultPivotStyle="PivotStyleLight16"/>
  <colors>
    <mruColors>
      <color rgb="FF9BC2E6"/>
      <color rgb="FFF4B084"/>
      <color rgb="FFFFD966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9525" cy="316624"/>
    <xdr:pic>
      <xdr:nvPicPr>
        <xdr:cNvPr id="2" name="Picture 1" descr="https://sims.ics.muni.cz/sims_is/img/bod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14600"/>
          <a:ext cx="9525" cy="316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9</xdr:row>
      <xdr:rowOff>0</xdr:rowOff>
    </xdr:from>
    <xdr:ext cx="9525" cy="316624"/>
    <xdr:pic>
      <xdr:nvPicPr>
        <xdr:cNvPr id="3" name="Picture 2" descr="https://sims.ics.muni.cz/sims_is/img/bod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14600"/>
          <a:ext cx="9525" cy="316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9"/>
  <sheetViews>
    <sheetView tabSelected="1" zoomScale="85" zoomScaleNormal="85" workbookViewId="0">
      <selection activeCell="A50" sqref="A50"/>
    </sheetView>
  </sheetViews>
  <sheetFormatPr defaultRowHeight="14.25" x14ac:dyDescent="0.2"/>
  <cols>
    <col min="1" max="1" width="9.140625" style="2"/>
    <col min="2" max="2" width="35.7109375" style="2" customWidth="1"/>
    <col min="3" max="3" width="35.140625" style="2" customWidth="1"/>
    <col min="4" max="9" width="26" style="2" customWidth="1"/>
    <col min="10" max="16384" width="9.140625" style="2"/>
  </cols>
  <sheetData>
    <row r="1" spans="1:9" ht="27.75" x14ac:dyDescent="0.2">
      <c r="A1" s="3" t="s">
        <v>45</v>
      </c>
    </row>
    <row r="3" spans="1:9" ht="15" x14ac:dyDescent="0.25">
      <c r="B3" s="52" t="s">
        <v>57</v>
      </c>
      <c r="C3" s="35">
        <v>500000000</v>
      </c>
      <c r="D3" s="34" t="s">
        <v>44</v>
      </c>
    </row>
    <row r="4" spans="1:9" ht="15" thickBot="1" x14ac:dyDescent="0.25"/>
    <row r="5" spans="1:9" ht="27" customHeight="1" x14ac:dyDescent="0.2">
      <c r="A5" s="359" t="s">
        <v>6</v>
      </c>
      <c r="B5" s="378" t="s">
        <v>7</v>
      </c>
      <c r="C5" s="375" t="s">
        <v>46</v>
      </c>
      <c r="D5" s="367" t="s">
        <v>115</v>
      </c>
      <c r="E5" s="370" t="s">
        <v>53</v>
      </c>
      <c r="F5" s="362" t="s">
        <v>116</v>
      </c>
      <c r="G5" s="362" t="s">
        <v>117</v>
      </c>
      <c r="H5" s="367" t="s">
        <v>35</v>
      </c>
      <c r="I5" s="370" t="s">
        <v>59</v>
      </c>
    </row>
    <row r="6" spans="1:9" ht="27" customHeight="1" x14ac:dyDescent="0.2">
      <c r="A6" s="360"/>
      <c r="B6" s="379"/>
      <c r="C6" s="376"/>
      <c r="D6" s="368"/>
      <c r="E6" s="371"/>
      <c r="F6" s="363"/>
      <c r="G6" s="363"/>
      <c r="H6" s="368"/>
      <c r="I6" s="371"/>
    </row>
    <row r="7" spans="1:9" ht="27" customHeight="1" x14ac:dyDescent="0.2">
      <c r="A7" s="360"/>
      <c r="B7" s="379"/>
      <c r="C7" s="376"/>
      <c r="D7" s="369"/>
      <c r="E7" s="372"/>
      <c r="F7" s="364"/>
      <c r="G7" s="364"/>
      <c r="H7" s="369"/>
      <c r="I7" s="372"/>
    </row>
    <row r="8" spans="1:9" ht="15" customHeight="1" thickBot="1" x14ac:dyDescent="0.25">
      <c r="A8" s="361"/>
      <c r="B8" s="380"/>
      <c r="C8" s="377"/>
      <c r="D8" s="326" t="s">
        <v>54</v>
      </c>
      <c r="E8" s="327" t="s">
        <v>91</v>
      </c>
      <c r="F8" s="327" t="s">
        <v>55</v>
      </c>
      <c r="G8" s="327" t="s">
        <v>56</v>
      </c>
      <c r="H8" s="326" t="s">
        <v>112</v>
      </c>
      <c r="I8" s="327" t="s">
        <v>58</v>
      </c>
    </row>
    <row r="9" spans="1:9" x14ac:dyDescent="0.2">
      <c r="A9" s="37">
        <v>11000</v>
      </c>
      <c r="B9" s="41" t="s">
        <v>8</v>
      </c>
      <c r="C9" s="39" t="s">
        <v>47</v>
      </c>
      <c r="D9" s="100">
        <f>0.5*D19+0.3*D29+0.2*D39</f>
        <v>388.99999999999994</v>
      </c>
      <c r="E9" s="99">
        <f>D9*0.15</f>
        <v>58.349999999999987</v>
      </c>
      <c r="F9" s="46">
        <f>0.5*F19+0.3*F29+0.2*F39</f>
        <v>2219</v>
      </c>
      <c r="G9" s="46">
        <f>E9+F9</f>
        <v>2277.35</v>
      </c>
      <c r="H9" s="96">
        <f t="shared" ref="H9:H16" si="0">G9/$G$17</f>
        <v>0.222119161246212</v>
      </c>
      <c r="I9" s="94">
        <f>H9*$C$3</f>
        <v>111059580.623106</v>
      </c>
    </row>
    <row r="10" spans="1:9" x14ac:dyDescent="0.2">
      <c r="A10" s="36">
        <v>11000</v>
      </c>
      <c r="B10" s="9" t="s">
        <v>8</v>
      </c>
      <c r="C10" s="40" t="s">
        <v>48</v>
      </c>
      <c r="D10" s="57">
        <f t="shared" ref="D10:F16" si="1">0.5*D20+0.3*D30+0.2*D40</f>
        <v>183.3</v>
      </c>
      <c r="E10" s="60">
        <f t="shared" ref="E10:E16" si="2">D10*0.15</f>
        <v>27.495000000000001</v>
      </c>
      <c r="F10" s="47">
        <f t="shared" si="1"/>
        <v>1002.9</v>
      </c>
      <c r="G10" s="47">
        <f t="shared" ref="G10:G16" si="3">E10+F10</f>
        <v>1030.395</v>
      </c>
      <c r="H10" s="71">
        <f t="shared" si="0"/>
        <v>0.10049859404671686</v>
      </c>
      <c r="I10" s="91">
        <f t="shared" ref="I10:I15" si="4">H10*$C$3</f>
        <v>50249297.023358434</v>
      </c>
    </row>
    <row r="11" spans="1:9" x14ac:dyDescent="0.2">
      <c r="A11" s="36">
        <v>11000</v>
      </c>
      <c r="B11" s="9" t="s">
        <v>8</v>
      </c>
      <c r="C11" s="40" t="s">
        <v>49</v>
      </c>
      <c r="D11" s="57">
        <f t="shared" si="1"/>
        <v>179.2</v>
      </c>
      <c r="E11" s="60">
        <f t="shared" si="2"/>
        <v>26.88</v>
      </c>
      <c r="F11" s="47">
        <f t="shared" si="1"/>
        <v>964.5</v>
      </c>
      <c r="G11" s="47">
        <f t="shared" si="3"/>
        <v>991.38</v>
      </c>
      <c r="H11" s="71">
        <f t="shared" si="0"/>
        <v>9.6693303214819712E-2</v>
      </c>
      <c r="I11" s="91">
        <f t="shared" si="4"/>
        <v>48346651.607409857</v>
      </c>
    </row>
    <row r="12" spans="1:9" x14ac:dyDescent="0.2">
      <c r="A12" s="36">
        <v>11000</v>
      </c>
      <c r="B12" s="9" t="s">
        <v>8</v>
      </c>
      <c r="C12" s="40" t="s">
        <v>50</v>
      </c>
      <c r="D12" s="57">
        <f t="shared" si="1"/>
        <v>254.3</v>
      </c>
      <c r="E12" s="60">
        <f t="shared" si="2"/>
        <v>38.145000000000003</v>
      </c>
      <c r="F12" s="47">
        <f t="shared" si="1"/>
        <v>1244.2</v>
      </c>
      <c r="G12" s="47">
        <f t="shared" si="3"/>
        <v>1282.345</v>
      </c>
      <c r="H12" s="71">
        <f t="shared" si="0"/>
        <v>0.12507229711211443</v>
      </c>
      <c r="I12" s="91">
        <f>H12*$C$3-0.2</f>
        <v>62536148.356057212</v>
      </c>
    </row>
    <row r="13" spans="1:9" ht="15" customHeight="1" x14ac:dyDescent="0.2">
      <c r="A13" s="36">
        <v>11000</v>
      </c>
      <c r="B13" s="9" t="s">
        <v>8</v>
      </c>
      <c r="C13" s="40" t="s">
        <v>51</v>
      </c>
      <c r="D13" s="57">
        <f t="shared" si="1"/>
        <v>182.9</v>
      </c>
      <c r="E13" s="60">
        <f t="shared" si="2"/>
        <v>27.434999999999999</v>
      </c>
      <c r="F13" s="47">
        <f t="shared" si="1"/>
        <v>916.19999999999993</v>
      </c>
      <c r="G13" s="47">
        <f t="shared" si="3"/>
        <v>943.63499999999988</v>
      </c>
      <c r="H13" s="71">
        <f t="shared" si="0"/>
        <v>9.2036540155254684E-2</v>
      </c>
      <c r="I13" s="91">
        <f t="shared" si="4"/>
        <v>46018270.077627338</v>
      </c>
    </row>
    <row r="14" spans="1:9" x14ac:dyDescent="0.2">
      <c r="A14" s="36">
        <v>14000</v>
      </c>
      <c r="B14" s="9" t="s">
        <v>11</v>
      </c>
      <c r="C14" s="40" t="s">
        <v>52</v>
      </c>
      <c r="D14" s="57">
        <f t="shared" si="1"/>
        <v>367.4</v>
      </c>
      <c r="E14" s="60">
        <f t="shared" si="2"/>
        <v>55.109999999999992</v>
      </c>
      <c r="F14" s="47">
        <f t="shared" si="1"/>
        <v>1995.8</v>
      </c>
      <c r="G14" s="47">
        <f t="shared" si="3"/>
        <v>2050.91</v>
      </c>
      <c r="H14" s="71">
        <f t="shared" si="0"/>
        <v>0.20003355171206388</v>
      </c>
      <c r="I14" s="91">
        <f t="shared" si="4"/>
        <v>100016775.85603194</v>
      </c>
    </row>
    <row r="15" spans="1:9" ht="15" customHeight="1" x14ac:dyDescent="0.2">
      <c r="A15" s="36">
        <v>15000</v>
      </c>
      <c r="B15" s="9" t="s">
        <v>12</v>
      </c>
      <c r="C15" s="40" t="s">
        <v>52</v>
      </c>
      <c r="D15" s="57">
        <f t="shared" si="1"/>
        <v>216.70000000000002</v>
      </c>
      <c r="E15" s="60">
        <f t="shared" si="2"/>
        <v>32.505000000000003</v>
      </c>
      <c r="F15" s="47">
        <f t="shared" si="1"/>
        <v>1100.7</v>
      </c>
      <c r="G15" s="47">
        <f t="shared" si="3"/>
        <v>1133.2050000000002</v>
      </c>
      <c r="H15" s="71">
        <f t="shared" si="0"/>
        <v>0.11052606938767151</v>
      </c>
      <c r="I15" s="91">
        <f t="shared" si="4"/>
        <v>55263034.693835758</v>
      </c>
    </row>
    <row r="16" spans="1:9" ht="15" thickBot="1" x14ac:dyDescent="0.25">
      <c r="A16" s="36">
        <v>17000</v>
      </c>
      <c r="B16" s="42" t="s">
        <v>14</v>
      </c>
      <c r="C16" s="40" t="s">
        <v>52</v>
      </c>
      <c r="D16" s="58">
        <f t="shared" si="1"/>
        <v>111.39999999999999</v>
      </c>
      <c r="E16" s="61">
        <f t="shared" si="2"/>
        <v>16.709999999999997</v>
      </c>
      <c r="F16" s="48">
        <f t="shared" si="1"/>
        <v>526.9</v>
      </c>
      <c r="G16" s="48">
        <f t="shared" si="3"/>
        <v>543.61</v>
      </c>
      <c r="H16" s="97">
        <f t="shared" si="0"/>
        <v>5.3020483125146914E-2</v>
      </c>
      <c r="I16" s="92">
        <f>H16*$C$3-0.2</f>
        <v>26510241.362573456</v>
      </c>
    </row>
    <row r="17" spans="1:9" ht="15.75" thickBot="1" x14ac:dyDescent="0.3">
      <c r="A17" s="373" t="s">
        <v>34</v>
      </c>
      <c r="B17" s="374"/>
      <c r="C17" s="366"/>
      <c r="D17" s="59">
        <f t="shared" ref="D17:I17" si="5">SUM(D9:D16)</f>
        <v>1884.2</v>
      </c>
      <c r="E17" s="101">
        <f t="shared" si="5"/>
        <v>282.62999999999994</v>
      </c>
      <c r="F17" s="49">
        <f t="shared" si="5"/>
        <v>9970.1999999999989</v>
      </c>
      <c r="G17" s="49">
        <f t="shared" si="5"/>
        <v>10252.83</v>
      </c>
      <c r="H17" s="98">
        <f t="shared" si="5"/>
        <v>0.99999999999999989</v>
      </c>
      <c r="I17" s="95">
        <f t="shared" si="5"/>
        <v>499999999.60000002</v>
      </c>
    </row>
    <row r="18" spans="1:9" ht="15" thickBot="1" x14ac:dyDescent="0.25">
      <c r="D18" s="50"/>
      <c r="E18" s="51"/>
      <c r="F18" s="50"/>
      <c r="G18" s="328"/>
      <c r="H18" s="328"/>
    </row>
    <row r="19" spans="1:9" x14ac:dyDescent="0.2">
      <c r="A19" s="38">
        <v>11000</v>
      </c>
      <c r="B19" s="41" t="s">
        <v>8</v>
      </c>
      <c r="C19" s="43" t="s">
        <v>47</v>
      </c>
      <c r="D19" s="336">
        <v>347</v>
      </c>
      <c r="E19" s="328"/>
      <c r="F19" s="336">
        <v>2106</v>
      </c>
      <c r="G19" s="328"/>
      <c r="H19" s="328"/>
    </row>
    <row r="20" spans="1:9" x14ac:dyDescent="0.2">
      <c r="A20" s="36">
        <v>11000</v>
      </c>
      <c r="B20" s="9" t="s">
        <v>8</v>
      </c>
      <c r="C20" s="40" t="s">
        <v>48</v>
      </c>
      <c r="D20" s="337">
        <v>185</v>
      </c>
      <c r="E20" s="328"/>
      <c r="F20" s="337">
        <v>1026</v>
      </c>
      <c r="G20" s="328"/>
      <c r="H20" s="328"/>
    </row>
    <row r="21" spans="1:9" x14ac:dyDescent="0.2">
      <c r="A21" s="36">
        <v>11000</v>
      </c>
      <c r="B21" s="9" t="s">
        <v>8</v>
      </c>
      <c r="C21" s="40" t="s">
        <v>49</v>
      </c>
      <c r="D21" s="337">
        <v>175</v>
      </c>
      <c r="E21" s="328"/>
      <c r="F21" s="337">
        <v>972</v>
      </c>
      <c r="G21" s="328"/>
      <c r="H21" s="328"/>
    </row>
    <row r="22" spans="1:9" x14ac:dyDescent="0.2">
      <c r="A22" s="36">
        <v>11000</v>
      </c>
      <c r="B22" s="9" t="s">
        <v>8</v>
      </c>
      <c r="C22" s="40" t="s">
        <v>50</v>
      </c>
      <c r="D22" s="337">
        <v>250</v>
      </c>
      <c r="E22" s="328"/>
      <c r="F22" s="337">
        <v>1239</v>
      </c>
      <c r="G22" s="328"/>
      <c r="H22" s="328"/>
    </row>
    <row r="23" spans="1:9" x14ac:dyDescent="0.2">
      <c r="A23" s="36">
        <v>11000</v>
      </c>
      <c r="B23" s="9" t="s">
        <v>8</v>
      </c>
      <c r="C23" s="40" t="s">
        <v>51</v>
      </c>
      <c r="D23" s="337">
        <v>185</v>
      </c>
      <c r="E23" s="328"/>
      <c r="F23" s="337">
        <v>914</v>
      </c>
      <c r="G23" s="328"/>
      <c r="H23" s="328"/>
    </row>
    <row r="24" spans="1:9" x14ac:dyDescent="0.2">
      <c r="A24" s="36">
        <v>14000</v>
      </c>
      <c r="B24" s="9" t="s">
        <v>11</v>
      </c>
      <c r="C24" s="40" t="s">
        <v>52</v>
      </c>
      <c r="D24" s="337">
        <v>338</v>
      </c>
      <c r="E24" s="328"/>
      <c r="F24" s="337">
        <v>1959</v>
      </c>
      <c r="G24" s="328"/>
      <c r="H24" s="328"/>
    </row>
    <row r="25" spans="1:9" ht="15" customHeight="1" x14ac:dyDescent="0.2">
      <c r="A25" s="36">
        <v>15000</v>
      </c>
      <c r="B25" s="9" t="s">
        <v>12</v>
      </c>
      <c r="C25" s="40" t="s">
        <v>52</v>
      </c>
      <c r="D25" s="337">
        <v>215</v>
      </c>
      <c r="E25" s="328"/>
      <c r="F25" s="337">
        <v>1102</v>
      </c>
      <c r="G25" s="328"/>
      <c r="H25" s="328"/>
    </row>
    <row r="26" spans="1:9" ht="15" thickBot="1" x14ac:dyDescent="0.25">
      <c r="A26" s="36">
        <v>17000</v>
      </c>
      <c r="B26" s="42" t="s">
        <v>14</v>
      </c>
      <c r="C26" s="40" t="s">
        <v>52</v>
      </c>
      <c r="D26" s="338">
        <v>112</v>
      </c>
      <c r="E26" s="328"/>
      <c r="F26" s="338">
        <v>522</v>
      </c>
      <c r="G26" s="328"/>
      <c r="H26" s="328"/>
    </row>
    <row r="27" spans="1:9" ht="15.75" thickBot="1" x14ac:dyDescent="0.3">
      <c r="A27" s="325">
        <v>2017</v>
      </c>
      <c r="B27" s="365" t="s">
        <v>34</v>
      </c>
      <c r="C27" s="366"/>
      <c r="D27" s="339">
        <f>SUM(D19:D26)</f>
        <v>1807</v>
      </c>
      <c r="E27" s="328"/>
      <c r="F27" s="339">
        <f>SUM(F19:F26)</f>
        <v>9840</v>
      </c>
      <c r="G27" s="328"/>
      <c r="H27" s="328"/>
    </row>
    <row r="28" spans="1:9" ht="15" thickBot="1" x14ac:dyDescent="0.25">
      <c r="D28" s="50"/>
      <c r="E28" s="328"/>
      <c r="F28" s="50"/>
      <c r="G28" s="328"/>
      <c r="H28" s="328"/>
    </row>
    <row r="29" spans="1:9" x14ac:dyDescent="0.2">
      <c r="A29" s="38">
        <v>11000</v>
      </c>
      <c r="B29" s="41" t="s">
        <v>8</v>
      </c>
      <c r="C29" s="43" t="s">
        <v>47</v>
      </c>
      <c r="D29" s="336">
        <v>441</v>
      </c>
      <c r="E29" s="328"/>
      <c r="F29" s="336">
        <v>2308</v>
      </c>
      <c r="G29" s="328"/>
      <c r="H29" s="328"/>
    </row>
    <row r="30" spans="1:9" x14ac:dyDescent="0.2">
      <c r="A30" s="36">
        <v>11000</v>
      </c>
      <c r="B30" s="9" t="s">
        <v>8</v>
      </c>
      <c r="C30" s="40" t="s">
        <v>48</v>
      </c>
      <c r="D30" s="337">
        <v>186</v>
      </c>
      <c r="E30" s="328"/>
      <c r="F30" s="337">
        <v>981</v>
      </c>
      <c r="G30" s="328"/>
      <c r="H30" s="328"/>
    </row>
    <row r="31" spans="1:9" x14ac:dyDescent="0.2">
      <c r="A31" s="36">
        <v>11000</v>
      </c>
      <c r="B31" s="9" t="s">
        <v>8</v>
      </c>
      <c r="C31" s="40" t="s">
        <v>49</v>
      </c>
      <c r="D31" s="337">
        <v>185</v>
      </c>
      <c r="E31" s="328"/>
      <c r="F31" s="337">
        <v>965</v>
      </c>
      <c r="G31" s="328"/>
      <c r="H31" s="328"/>
    </row>
    <row r="32" spans="1:9" x14ac:dyDescent="0.2">
      <c r="A32" s="36">
        <v>11000</v>
      </c>
      <c r="B32" s="9" t="s">
        <v>8</v>
      </c>
      <c r="C32" s="40" t="s">
        <v>50</v>
      </c>
      <c r="D32" s="337">
        <v>245</v>
      </c>
      <c r="E32" s="328"/>
      <c r="F32" s="337">
        <v>1249</v>
      </c>
      <c r="G32" s="328"/>
      <c r="H32" s="328"/>
    </row>
    <row r="33" spans="1:8" x14ac:dyDescent="0.2">
      <c r="A33" s="36">
        <v>11000</v>
      </c>
      <c r="B33" s="9" t="s">
        <v>8</v>
      </c>
      <c r="C33" s="40" t="s">
        <v>51</v>
      </c>
      <c r="D33" s="337">
        <v>188</v>
      </c>
      <c r="E33" s="328"/>
      <c r="F33" s="337">
        <v>922</v>
      </c>
      <c r="G33" s="328"/>
      <c r="H33" s="328"/>
    </row>
    <row r="34" spans="1:8" x14ac:dyDescent="0.2">
      <c r="A34" s="36">
        <v>14000</v>
      </c>
      <c r="B34" s="9" t="s">
        <v>11</v>
      </c>
      <c r="C34" s="40" t="s">
        <v>52</v>
      </c>
      <c r="D34" s="337">
        <v>404</v>
      </c>
      <c r="E34" s="328"/>
      <c r="F34" s="337">
        <v>2037</v>
      </c>
      <c r="G34" s="328"/>
      <c r="H34" s="328"/>
    </row>
    <row r="35" spans="1:8" ht="15" customHeight="1" x14ac:dyDescent="0.2">
      <c r="A35" s="36">
        <v>15000</v>
      </c>
      <c r="B35" s="9" t="s">
        <v>12</v>
      </c>
      <c r="C35" s="40" t="s">
        <v>52</v>
      </c>
      <c r="D35" s="337">
        <v>206</v>
      </c>
      <c r="E35" s="328"/>
      <c r="F35" s="337">
        <v>1101</v>
      </c>
      <c r="G35" s="328"/>
      <c r="H35" s="328"/>
    </row>
    <row r="36" spans="1:8" ht="15" thickBot="1" x14ac:dyDescent="0.25">
      <c r="A36" s="36">
        <v>17000</v>
      </c>
      <c r="B36" s="44" t="s">
        <v>14</v>
      </c>
      <c r="C36" s="45" t="s">
        <v>52</v>
      </c>
      <c r="D36" s="338">
        <v>112</v>
      </c>
      <c r="E36" s="328"/>
      <c r="F36" s="338">
        <v>541</v>
      </c>
      <c r="G36" s="328"/>
      <c r="H36" s="328"/>
    </row>
    <row r="37" spans="1:8" ht="15.75" thickBot="1" x14ac:dyDescent="0.3">
      <c r="A37" s="325">
        <v>2016</v>
      </c>
      <c r="B37" s="365" t="s">
        <v>34</v>
      </c>
      <c r="C37" s="366"/>
      <c r="D37" s="339">
        <f>SUM(D29:D36)</f>
        <v>1967</v>
      </c>
      <c r="E37" s="328"/>
      <c r="F37" s="339">
        <f>SUM(F29:F36)</f>
        <v>10104</v>
      </c>
      <c r="G37" s="328"/>
      <c r="H37" s="328"/>
    </row>
    <row r="38" spans="1:8" ht="15" thickBot="1" x14ac:dyDescent="0.25">
      <c r="D38" s="50"/>
      <c r="E38" s="328"/>
      <c r="F38" s="50"/>
      <c r="G38" s="328"/>
      <c r="H38" s="328"/>
    </row>
    <row r="39" spans="1:8" x14ac:dyDescent="0.2">
      <c r="A39" s="38">
        <v>11000</v>
      </c>
      <c r="B39" s="41" t="s">
        <v>8</v>
      </c>
      <c r="C39" s="43" t="s">
        <v>47</v>
      </c>
      <c r="D39" s="336">
        <v>416</v>
      </c>
      <c r="E39" s="328"/>
      <c r="F39" s="336">
        <v>2368</v>
      </c>
      <c r="G39" s="328"/>
      <c r="H39" s="328"/>
    </row>
    <row r="40" spans="1:8" x14ac:dyDescent="0.2">
      <c r="A40" s="36">
        <v>11000</v>
      </c>
      <c r="B40" s="9" t="s">
        <v>8</v>
      </c>
      <c r="C40" s="40" t="s">
        <v>48</v>
      </c>
      <c r="D40" s="337">
        <v>175</v>
      </c>
      <c r="E40" s="328"/>
      <c r="F40" s="337">
        <v>978</v>
      </c>
      <c r="G40" s="328"/>
      <c r="H40" s="328"/>
    </row>
    <row r="41" spans="1:8" x14ac:dyDescent="0.2">
      <c r="A41" s="36">
        <v>11000</v>
      </c>
      <c r="B41" s="9" t="s">
        <v>8</v>
      </c>
      <c r="C41" s="40" t="s">
        <v>49</v>
      </c>
      <c r="D41" s="337">
        <v>181</v>
      </c>
      <c r="E41" s="328"/>
      <c r="F41" s="337">
        <v>945</v>
      </c>
      <c r="G41" s="328"/>
      <c r="H41" s="328"/>
    </row>
    <row r="42" spans="1:8" x14ac:dyDescent="0.2">
      <c r="A42" s="36">
        <v>11000</v>
      </c>
      <c r="B42" s="9" t="s">
        <v>8</v>
      </c>
      <c r="C42" s="40" t="s">
        <v>50</v>
      </c>
      <c r="D42" s="337">
        <v>279</v>
      </c>
      <c r="E42" s="328"/>
      <c r="F42" s="337">
        <v>1250</v>
      </c>
      <c r="G42" s="328"/>
      <c r="H42" s="328"/>
    </row>
    <row r="43" spans="1:8" x14ac:dyDescent="0.2">
      <c r="A43" s="36">
        <v>11000</v>
      </c>
      <c r="B43" s="9" t="s">
        <v>8</v>
      </c>
      <c r="C43" s="40" t="s">
        <v>51</v>
      </c>
      <c r="D43" s="337">
        <v>170</v>
      </c>
      <c r="E43" s="328"/>
      <c r="F43" s="337">
        <v>913</v>
      </c>
      <c r="G43" s="328"/>
      <c r="H43" s="328"/>
    </row>
    <row r="44" spans="1:8" x14ac:dyDescent="0.2">
      <c r="A44" s="36">
        <v>14000</v>
      </c>
      <c r="B44" s="9" t="s">
        <v>11</v>
      </c>
      <c r="C44" s="40" t="s">
        <v>52</v>
      </c>
      <c r="D44" s="337">
        <v>386</v>
      </c>
      <c r="E44" s="328"/>
      <c r="F44" s="337">
        <v>2026</v>
      </c>
      <c r="G44" s="328"/>
      <c r="H44" s="328"/>
    </row>
    <row r="45" spans="1:8" ht="15" customHeight="1" x14ac:dyDescent="0.2">
      <c r="A45" s="36">
        <v>15000</v>
      </c>
      <c r="B45" s="9" t="s">
        <v>12</v>
      </c>
      <c r="C45" s="40" t="s">
        <v>52</v>
      </c>
      <c r="D45" s="337">
        <v>237</v>
      </c>
      <c r="E45" s="328"/>
      <c r="F45" s="337">
        <v>1097</v>
      </c>
      <c r="G45" s="328"/>
      <c r="H45" s="328"/>
    </row>
    <row r="46" spans="1:8" ht="15" thickBot="1" x14ac:dyDescent="0.25">
      <c r="A46" s="36">
        <v>17000</v>
      </c>
      <c r="B46" s="42" t="s">
        <v>14</v>
      </c>
      <c r="C46" s="40" t="s">
        <v>52</v>
      </c>
      <c r="D46" s="338">
        <v>109</v>
      </c>
      <c r="E46" s="328"/>
      <c r="F46" s="338">
        <v>518</v>
      </c>
      <c r="G46" s="328"/>
      <c r="H46" s="328"/>
    </row>
    <row r="47" spans="1:8" ht="15.75" thickBot="1" x14ac:dyDescent="0.3">
      <c r="A47" s="325">
        <v>2015</v>
      </c>
      <c r="B47" s="365" t="s">
        <v>34</v>
      </c>
      <c r="C47" s="366"/>
      <c r="D47" s="339">
        <f>SUM(D39:D46)</f>
        <v>1953</v>
      </c>
      <c r="E47" s="328"/>
      <c r="F47" s="339">
        <f>SUM(F39:F46)</f>
        <v>10095</v>
      </c>
      <c r="G47" s="328"/>
      <c r="H47" s="328"/>
    </row>
    <row r="49" spans="1:1" x14ac:dyDescent="0.2">
      <c r="A49" s="329"/>
    </row>
  </sheetData>
  <mergeCells count="13">
    <mergeCell ref="H5:H7"/>
    <mergeCell ref="I5:I7"/>
    <mergeCell ref="F5:F7"/>
    <mergeCell ref="C5:C8"/>
    <mergeCell ref="B5:B8"/>
    <mergeCell ref="A5:A8"/>
    <mergeCell ref="G5:G7"/>
    <mergeCell ref="B27:C27"/>
    <mergeCell ref="B37:C37"/>
    <mergeCell ref="B47:C47"/>
    <mergeCell ref="D5:D7"/>
    <mergeCell ref="E5:E7"/>
    <mergeCell ref="A17:C17"/>
  </mergeCells>
  <pageMargins left="0.7" right="0.7" top="0.78740157499999996" bottom="0.78740157499999996" header="0.3" footer="0.3"/>
  <pageSetup paperSize="9" orientation="landscape" r:id="rId1"/>
  <headerFooter>
    <oddHeader xml:space="preserve">&amp;LČ. j.: MSMT-2019/2019-1
</oddHeader>
  </headerFooter>
  <ignoredErrors>
    <ignoredError sqref="E9:E16 I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0"/>
  <sheetViews>
    <sheetView zoomScale="85" zoomScaleNormal="85" workbookViewId="0">
      <selection activeCell="A21" sqref="A21"/>
    </sheetView>
  </sheetViews>
  <sheetFormatPr defaultRowHeight="15" x14ac:dyDescent="0.25"/>
  <cols>
    <col min="2" max="2" width="53.5703125" bestFit="1" customWidth="1"/>
    <col min="3" max="3" width="31.28515625" bestFit="1" customWidth="1"/>
    <col min="4" max="15" width="17.7109375" customWidth="1"/>
  </cols>
  <sheetData>
    <row r="1" spans="1:15" ht="27.75" x14ac:dyDescent="0.25">
      <c r="A1" s="3" t="s">
        <v>65</v>
      </c>
      <c r="B1" s="1"/>
      <c r="C1" s="1"/>
      <c r="D1" s="1"/>
      <c r="E1" s="1"/>
      <c r="F1" s="1"/>
      <c r="G1" s="1"/>
      <c r="H1" s="1"/>
      <c r="I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</row>
    <row r="3" spans="1:15" x14ac:dyDescent="0.25">
      <c r="A3" s="1"/>
      <c r="B3" s="52" t="s">
        <v>57</v>
      </c>
      <c r="C3" s="35">
        <v>115000000</v>
      </c>
      <c r="D3" s="34" t="s">
        <v>44</v>
      </c>
      <c r="E3" s="1"/>
      <c r="F3" s="1"/>
      <c r="G3" s="1"/>
      <c r="H3" s="1"/>
      <c r="I3" s="1"/>
    </row>
    <row r="4" spans="1:15" s="1" customFormat="1" ht="15.75" thickBot="1" x14ac:dyDescent="0.3">
      <c r="B4" s="52"/>
      <c r="C4" s="35"/>
      <c r="D4" s="34"/>
    </row>
    <row r="5" spans="1:15" ht="15.75" thickBot="1" x14ac:dyDescent="0.3">
      <c r="A5" s="387" t="s">
        <v>36</v>
      </c>
      <c r="B5" s="388"/>
      <c r="C5" s="388"/>
      <c r="D5" s="398">
        <v>0.4</v>
      </c>
      <c r="E5" s="399"/>
      <c r="F5" s="398">
        <v>0.4</v>
      </c>
      <c r="G5" s="400"/>
      <c r="H5" s="400"/>
      <c r="I5" s="399"/>
      <c r="J5" s="398">
        <v>0.1</v>
      </c>
      <c r="K5" s="399"/>
      <c r="L5" s="398">
        <v>0.1</v>
      </c>
      <c r="M5" s="399"/>
      <c r="N5" s="389">
        <f>SUM(D5:L5)</f>
        <v>1</v>
      </c>
      <c r="O5" s="390"/>
    </row>
    <row r="6" spans="1:15" ht="33.75" customHeight="1" x14ac:dyDescent="0.25">
      <c r="A6" s="384" t="s">
        <v>6</v>
      </c>
      <c r="B6" s="385" t="s">
        <v>7</v>
      </c>
      <c r="C6" s="386" t="s">
        <v>46</v>
      </c>
      <c r="D6" s="381" t="s">
        <v>113</v>
      </c>
      <c r="E6" s="383" t="s">
        <v>62</v>
      </c>
      <c r="F6" s="381" t="s">
        <v>119</v>
      </c>
      <c r="G6" s="394" t="s">
        <v>120</v>
      </c>
      <c r="H6" s="396" t="s">
        <v>63</v>
      </c>
      <c r="I6" s="383" t="s">
        <v>62</v>
      </c>
      <c r="J6" s="381" t="s">
        <v>64</v>
      </c>
      <c r="K6" s="383" t="s">
        <v>62</v>
      </c>
      <c r="L6" s="381" t="s">
        <v>114</v>
      </c>
      <c r="M6" s="383" t="s">
        <v>62</v>
      </c>
      <c r="N6" s="391" t="s">
        <v>62</v>
      </c>
      <c r="O6" s="393" t="s">
        <v>59</v>
      </c>
    </row>
    <row r="7" spans="1:15" ht="33.75" customHeight="1" thickBot="1" x14ac:dyDescent="0.3">
      <c r="A7" s="384"/>
      <c r="B7" s="385"/>
      <c r="C7" s="386"/>
      <c r="D7" s="382"/>
      <c r="E7" s="383"/>
      <c r="F7" s="382"/>
      <c r="G7" s="395"/>
      <c r="H7" s="397"/>
      <c r="I7" s="383"/>
      <c r="J7" s="382"/>
      <c r="K7" s="383"/>
      <c r="L7" s="382"/>
      <c r="M7" s="383"/>
      <c r="N7" s="392"/>
      <c r="O7" s="393"/>
    </row>
    <row r="8" spans="1:15" ht="15" customHeight="1" x14ac:dyDescent="0.25">
      <c r="A8" s="38">
        <v>11000</v>
      </c>
      <c r="B8" s="41" t="s">
        <v>8</v>
      </c>
      <c r="C8" s="43" t="s">
        <v>60</v>
      </c>
      <c r="D8" s="78">
        <v>99849.317999999999</v>
      </c>
      <c r="E8" s="53">
        <f>D8/$D$17</f>
        <v>0.16852600190675179</v>
      </c>
      <c r="F8" s="86">
        <v>37527.631199148491</v>
      </c>
      <c r="G8" s="62">
        <v>221.72399999999999</v>
      </c>
      <c r="H8" s="82">
        <f>($F$13-F8)*G8*12</f>
        <v>36499628.957170725</v>
      </c>
      <c r="I8" s="66">
        <f>H8/$H$17</f>
        <v>0.24060805371235464</v>
      </c>
      <c r="J8" s="74">
        <v>5181</v>
      </c>
      <c r="K8" s="66">
        <f>J8/$J$17</f>
        <v>0.18301600197816947</v>
      </c>
      <c r="L8" s="74">
        <v>2934</v>
      </c>
      <c r="M8" s="66">
        <f>L8/$L$17</f>
        <v>0.13653497138070642</v>
      </c>
      <c r="N8" s="70">
        <f t="shared" ref="N8:N16" si="0">$D$5*E8+$F$5*I8+$J$5*K8+$L$5*M8</f>
        <v>0.19560871958353018</v>
      </c>
      <c r="O8" s="90">
        <f>$C$3*N8</f>
        <v>22495002.75210597</v>
      </c>
    </row>
    <row r="9" spans="1:15" ht="15" customHeight="1" x14ac:dyDescent="0.25">
      <c r="A9" s="36">
        <v>12000</v>
      </c>
      <c r="B9" s="9" t="s">
        <v>9</v>
      </c>
      <c r="C9" s="40" t="s">
        <v>60</v>
      </c>
      <c r="D9" s="79">
        <v>57183.654999999999</v>
      </c>
      <c r="E9" s="54">
        <f t="shared" ref="E9:E16" si="1">D9/$D$17</f>
        <v>9.6514757883123817E-2</v>
      </c>
      <c r="F9" s="87">
        <v>39462.259294224168</v>
      </c>
      <c r="G9" s="63">
        <v>120.756</v>
      </c>
      <c r="H9" s="83">
        <f t="shared" ref="H9:H16" si="2">($F$13-F9)*G9*12</f>
        <v>17075123.656167611</v>
      </c>
      <c r="I9" s="67">
        <f t="shared" ref="I9:I16" si="3">H9/$H$17</f>
        <v>0.11256038450772071</v>
      </c>
      <c r="J9" s="75">
        <v>2214</v>
      </c>
      <c r="K9" s="67">
        <f t="shared" ref="K9:K16" si="4">J9/$J$17</f>
        <v>7.8208343636299416E-2</v>
      </c>
      <c r="L9" s="75">
        <v>2066</v>
      </c>
      <c r="M9" s="67">
        <f t="shared" ref="M9:M16" si="5">L9/$L$17</f>
        <v>9.6142212294662382E-2</v>
      </c>
      <c r="N9" s="71">
        <f t="shared" si="0"/>
        <v>0.10106511254943401</v>
      </c>
      <c r="O9" s="91">
        <f t="shared" ref="O9:O16" si="6">$C$3*N9</f>
        <v>11622487.94318491</v>
      </c>
    </row>
    <row r="10" spans="1:15" ht="15" customHeight="1" x14ac:dyDescent="0.25">
      <c r="A10" s="36">
        <v>13000</v>
      </c>
      <c r="B10" s="9" t="s">
        <v>10</v>
      </c>
      <c r="C10" s="40" t="s">
        <v>60</v>
      </c>
      <c r="D10" s="79">
        <v>50984.262000000002</v>
      </c>
      <c r="E10" s="54">
        <f t="shared" si="1"/>
        <v>8.6051402324313658E-2</v>
      </c>
      <c r="F10" s="87">
        <v>40385.237253336374</v>
      </c>
      <c r="G10" s="63">
        <v>105.20399999999999</v>
      </c>
      <c r="H10" s="83">
        <f t="shared" si="2"/>
        <v>13710830.167208731</v>
      </c>
      <c r="I10" s="67">
        <f t="shared" si="3"/>
        <v>9.0382731429510074E-2</v>
      </c>
      <c r="J10" s="75">
        <v>2756</v>
      </c>
      <c r="K10" s="67">
        <f t="shared" si="4"/>
        <v>9.7354198311491044E-2</v>
      </c>
      <c r="L10" s="75">
        <v>2008</v>
      </c>
      <c r="M10" s="67">
        <f t="shared" si="5"/>
        <v>9.3443156964028107E-2</v>
      </c>
      <c r="N10" s="71">
        <f t="shared" si="0"/>
        <v>8.9653389029081418E-2</v>
      </c>
      <c r="O10" s="91">
        <f t="shared" si="6"/>
        <v>10310139.738344364</v>
      </c>
    </row>
    <row r="11" spans="1:15" ht="15" customHeight="1" x14ac:dyDescent="0.25">
      <c r="A11" s="36">
        <v>14000</v>
      </c>
      <c r="B11" s="9" t="s">
        <v>11</v>
      </c>
      <c r="C11" s="40" t="s">
        <v>60</v>
      </c>
      <c r="D11" s="79">
        <v>88660.837</v>
      </c>
      <c r="E11" s="54">
        <f t="shared" si="1"/>
        <v>0.14964204748315069</v>
      </c>
      <c r="F11" s="87">
        <v>49909.165163664038</v>
      </c>
      <c r="G11" s="63">
        <v>148.03700000000001</v>
      </c>
      <c r="H11" s="83">
        <f t="shared" si="2"/>
        <v>2374364.6953450367</v>
      </c>
      <c r="I11" s="67">
        <f t="shared" si="3"/>
        <v>1.565197467680178E-2</v>
      </c>
      <c r="J11" s="75">
        <v>4636</v>
      </c>
      <c r="K11" s="67">
        <f t="shared" si="4"/>
        <v>0.16376417393761702</v>
      </c>
      <c r="L11" s="75">
        <v>4074</v>
      </c>
      <c r="M11" s="67">
        <f t="shared" si="5"/>
        <v>0.18958536925869049</v>
      </c>
      <c r="N11" s="71">
        <f t="shared" si="0"/>
        <v>0.10145256318361175</v>
      </c>
      <c r="O11" s="91">
        <f t="shared" si="6"/>
        <v>11667044.766115351</v>
      </c>
    </row>
    <row r="12" spans="1:15" ht="15" customHeight="1" x14ac:dyDescent="0.25">
      <c r="A12" s="36">
        <v>15000</v>
      </c>
      <c r="B12" s="9" t="s">
        <v>12</v>
      </c>
      <c r="C12" s="40" t="s">
        <v>60</v>
      </c>
      <c r="D12" s="79">
        <v>78294.087</v>
      </c>
      <c r="E12" s="54">
        <f t="shared" si="1"/>
        <v>0.13214501329943376</v>
      </c>
      <c r="F12" s="87">
        <v>46568.36430987966</v>
      </c>
      <c r="G12" s="63">
        <v>140.10599999999999</v>
      </c>
      <c r="H12" s="83">
        <f t="shared" si="2"/>
        <v>7863954.3594440054</v>
      </c>
      <c r="I12" s="67">
        <f t="shared" si="3"/>
        <v>5.1839725689509515E-2</v>
      </c>
      <c r="J12" s="75">
        <v>4538</v>
      </c>
      <c r="K12" s="67">
        <f t="shared" si="4"/>
        <v>0.16030237733582958</v>
      </c>
      <c r="L12" s="75">
        <v>2925</v>
      </c>
      <c r="M12" s="67">
        <f t="shared" si="5"/>
        <v>0.13611615245009073</v>
      </c>
      <c r="N12" s="71">
        <f t="shared" si="0"/>
        <v>0.10323574857416935</v>
      </c>
      <c r="O12" s="91">
        <f t="shared" si="6"/>
        <v>11872111.086029476</v>
      </c>
    </row>
    <row r="13" spans="1:15" ht="15" customHeight="1" x14ac:dyDescent="0.25">
      <c r="A13" s="36">
        <v>17000</v>
      </c>
      <c r="B13" s="9" t="s">
        <v>14</v>
      </c>
      <c r="C13" s="40" t="s">
        <v>60</v>
      </c>
      <c r="D13" s="79">
        <v>53886.133999999998</v>
      </c>
      <c r="E13" s="54">
        <f t="shared" si="1"/>
        <v>9.0949191272708368E-2</v>
      </c>
      <c r="F13" s="345">
        <v>51245.748076125696</v>
      </c>
      <c r="G13" s="63">
        <v>87.626999999999995</v>
      </c>
      <c r="H13" s="83">
        <f t="shared" si="2"/>
        <v>0</v>
      </c>
      <c r="I13" s="67">
        <f t="shared" si="3"/>
        <v>0</v>
      </c>
      <c r="J13" s="75">
        <v>2359</v>
      </c>
      <c r="K13" s="67">
        <f t="shared" si="4"/>
        <v>8.3330389628739981E-2</v>
      </c>
      <c r="L13" s="75">
        <v>2398</v>
      </c>
      <c r="M13" s="67">
        <f t="shared" si="5"/>
        <v>0.11159197729070687</v>
      </c>
      <c r="N13" s="71">
        <f t="shared" si="0"/>
        <v>5.5871913201028037E-2</v>
      </c>
      <c r="O13" s="91">
        <f t="shared" si="6"/>
        <v>6425270.0181182241</v>
      </c>
    </row>
    <row r="14" spans="1:15" s="1" customFormat="1" ht="15" customHeight="1" x14ac:dyDescent="0.25">
      <c r="A14" s="36">
        <v>18000</v>
      </c>
      <c r="B14" s="9" t="s">
        <v>15</v>
      </c>
      <c r="C14" s="40" t="s">
        <v>60</v>
      </c>
      <c r="D14" s="79">
        <v>55755.269</v>
      </c>
      <c r="E14" s="54">
        <f t="shared" si="1"/>
        <v>9.4103923371869805E-2</v>
      </c>
      <c r="F14" s="87">
        <v>32338.092238663306</v>
      </c>
      <c r="G14" s="63">
        <v>143.678</v>
      </c>
      <c r="H14" s="83">
        <f t="shared" si="2"/>
        <v>32599370.104979053</v>
      </c>
      <c r="I14" s="67">
        <f t="shared" si="3"/>
        <v>0.21489728025486568</v>
      </c>
      <c r="J14" s="75">
        <v>2834</v>
      </c>
      <c r="K14" s="67">
        <f t="shared" si="4"/>
        <v>0.10010950581087287</v>
      </c>
      <c r="L14" s="75">
        <v>2359</v>
      </c>
      <c r="M14" s="67">
        <f t="shared" si="5"/>
        <v>0.109777095258039</v>
      </c>
      <c r="N14" s="71">
        <f t="shared" si="0"/>
        <v>0.1445891415575854</v>
      </c>
      <c r="O14" s="91">
        <f t="shared" si="6"/>
        <v>16627751.279122321</v>
      </c>
    </row>
    <row r="15" spans="1:15" ht="15" customHeight="1" x14ac:dyDescent="0.25">
      <c r="A15" s="36">
        <v>23000</v>
      </c>
      <c r="B15" s="9" t="s">
        <v>19</v>
      </c>
      <c r="C15" s="40" t="s">
        <v>60</v>
      </c>
      <c r="D15" s="79">
        <v>37303.146000000001</v>
      </c>
      <c r="E15" s="54">
        <f t="shared" si="1"/>
        <v>6.2960370484692149E-2</v>
      </c>
      <c r="F15" s="87">
        <v>28987.816818665025</v>
      </c>
      <c r="G15" s="63">
        <v>107.238</v>
      </c>
      <c r="H15" s="83">
        <f t="shared" si="2"/>
        <v>28642752.386250809</v>
      </c>
      <c r="I15" s="67">
        <f t="shared" si="3"/>
        <v>0.18881498528950849</v>
      </c>
      <c r="J15" s="75">
        <v>1870</v>
      </c>
      <c r="K15" s="67">
        <f t="shared" si="4"/>
        <v>6.6056731074923172E-2</v>
      </c>
      <c r="L15" s="75">
        <v>1415</v>
      </c>
      <c r="M15" s="67">
        <f t="shared" si="5"/>
        <v>6.5847642980129364E-2</v>
      </c>
      <c r="N15" s="71">
        <f t="shared" si="0"/>
        <v>0.11390057971518552</v>
      </c>
      <c r="O15" s="91">
        <f>$C$3*N15-0.2</f>
        <v>13098566.467246337</v>
      </c>
    </row>
    <row r="16" spans="1:15" ht="15" customHeight="1" thickBot="1" x14ac:dyDescent="0.3">
      <c r="A16" s="36">
        <v>24000</v>
      </c>
      <c r="B16" s="42" t="s">
        <v>20</v>
      </c>
      <c r="C16" s="40" t="s">
        <v>61</v>
      </c>
      <c r="D16" s="80">
        <v>70569.418000000005</v>
      </c>
      <c r="E16" s="55">
        <f t="shared" si="1"/>
        <v>0.11910729197395586</v>
      </c>
      <c r="F16" s="88">
        <v>43309.532226190917</v>
      </c>
      <c r="G16" s="64">
        <v>135.785</v>
      </c>
      <c r="H16" s="84">
        <f t="shared" si="2"/>
        <v>12931428.830200726</v>
      </c>
      <c r="I16" s="68">
        <f t="shared" si="3"/>
        <v>8.5244864439729048E-2</v>
      </c>
      <c r="J16" s="76">
        <v>1921</v>
      </c>
      <c r="K16" s="68">
        <f t="shared" si="4"/>
        <v>6.7858278286057436E-2</v>
      </c>
      <c r="L16" s="76">
        <v>1310</v>
      </c>
      <c r="M16" s="68">
        <f t="shared" si="5"/>
        <v>6.0961422122946626E-2</v>
      </c>
      <c r="N16" s="72">
        <f t="shared" si="0"/>
        <v>9.4622832606374385E-2</v>
      </c>
      <c r="O16" s="92">
        <f t="shared" si="6"/>
        <v>10881625.749733055</v>
      </c>
    </row>
    <row r="17" spans="1:15" ht="15.75" thickBot="1" x14ac:dyDescent="0.3">
      <c r="A17" s="373" t="s">
        <v>34</v>
      </c>
      <c r="B17" s="374"/>
      <c r="C17" s="366"/>
      <c r="D17" s="81">
        <f>SUM(D8:D16)</f>
        <v>592486.12600000005</v>
      </c>
      <c r="E17" s="56">
        <f>SUM(E8:E16)</f>
        <v>0.99999999999999989</v>
      </c>
      <c r="F17" s="89">
        <f>D17/G17/12*1000</f>
        <v>40799.603218871416</v>
      </c>
      <c r="G17" s="65">
        <f t="shared" ref="G17:O17" si="7">SUM(G8:G16)</f>
        <v>1210.155</v>
      </c>
      <c r="H17" s="85">
        <f t="shared" si="7"/>
        <v>151697453.15676671</v>
      </c>
      <c r="I17" s="69">
        <f t="shared" si="7"/>
        <v>0.99999999999999989</v>
      </c>
      <c r="J17" s="77">
        <f t="shared" si="7"/>
        <v>28309</v>
      </c>
      <c r="K17" s="69">
        <f t="shared" si="7"/>
        <v>0.99999999999999989</v>
      </c>
      <c r="L17" s="77">
        <f t="shared" si="7"/>
        <v>21489</v>
      </c>
      <c r="M17" s="69">
        <f t="shared" si="7"/>
        <v>1</v>
      </c>
      <c r="N17" s="73">
        <f t="shared" si="7"/>
        <v>1</v>
      </c>
      <c r="O17" s="93">
        <f t="shared" si="7"/>
        <v>114999999.80000001</v>
      </c>
    </row>
    <row r="18" spans="1:15" s="348" customFormat="1" x14ac:dyDescent="0.25">
      <c r="A18" s="356" t="s">
        <v>121</v>
      </c>
      <c r="B18" s="349"/>
      <c r="C18" s="349"/>
      <c r="D18" s="350"/>
      <c r="E18" s="351"/>
      <c r="F18" s="352"/>
      <c r="G18" s="353"/>
      <c r="H18" s="354"/>
      <c r="I18" s="355"/>
      <c r="J18" s="354"/>
      <c r="K18" s="355"/>
      <c r="L18" s="354"/>
      <c r="M18" s="355"/>
      <c r="N18" s="355"/>
      <c r="O18" s="354"/>
    </row>
    <row r="20" spans="1:15" x14ac:dyDescent="0.25">
      <c r="A20" s="183"/>
    </row>
  </sheetData>
  <mergeCells count="22">
    <mergeCell ref="A5:C5"/>
    <mergeCell ref="N5:O5"/>
    <mergeCell ref="L6:L7"/>
    <mergeCell ref="M6:M7"/>
    <mergeCell ref="N6:N7"/>
    <mergeCell ref="O6:O7"/>
    <mergeCell ref="G6:G7"/>
    <mergeCell ref="H6:H7"/>
    <mergeCell ref="I6:I7"/>
    <mergeCell ref="L5:M5"/>
    <mergeCell ref="J5:K5"/>
    <mergeCell ref="F5:I5"/>
    <mergeCell ref="D5:E5"/>
    <mergeCell ref="A17:C17"/>
    <mergeCell ref="J6:J7"/>
    <mergeCell ref="K6:K7"/>
    <mergeCell ref="A6:A7"/>
    <mergeCell ref="B6:B7"/>
    <mergeCell ref="C6:C7"/>
    <mergeCell ref="D6:D7"/>
    <mergeCell ref="E6:E7"/>
    <mergeCell ref="F6:F7"/>
  </mergeCells>
  <pageMargins left="0.7" right="0.7" top="0.78740157499999996" bottom="0.78740157499999996" header="0.3" footer="0.3"/>
  <pageSetup paperSize="8" orientation="landscape" r:id="rId1"/>
  <headerFooter>
    <oddHeader xml:space="preserve">&amp;LČ. j.: MSMT-2019/2019-1
</oddHeader>
  </headerFooter>
  <ignoredErrors>
    <ignoredError sqref="F17 O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39"/>
  <sheetViews>
    <sheetView zoomScale="85" zoomScaleNormal="85" workbookViewId="0">
      <selection activeCell="A40" sqref="A40"/>
    </sheetView>
  </sheetViews>
  <sheetFormatPr defaultRowHeight="15" x14ac:dyDescent="0.25"/>
  <cols>
    <col min="1" max="1" width="11.5703125" customWidth="1"/>
    <col min="2" max="2" width="63.7109375" customWidth="1"/>
    <col min="3" max="4" width="20.7109375" customWidth="1"/>
  </cols>
  <sheetData>
    <row r="1" spans="1:4" ht="27.75" x14ac:dyDescent="0.25">
      <c r="A1" s="401" t="s">
        <v>0</v>
      </c>
      <c r="B1" s="401"/>
      <c r="C1" s="401"/>
      <c r="D1" s="401"/>
    </row>
    <row r="2" spans="1:4" ht="19.5" x14ac:dyDescent="0.25">
      <c r="A2" s="5"/>
      <c r="B2" s="5"/>
      <c r="C2" s="5"/>
      <c r="D2" s="5"/>
    </row>
    <row r="3" spans="1:4" ht="20.25" x14ac:dyDescent="0.25">
      <c r="A3" s="6" t="s">
        <v>74</v>
      </c>
      <c r="B3" s="5"/>
      <c r="C3" s="5"/>
      <c r="D3" s="5"/>
    </row>
    <row r="4" spans="1:4" ht="26.25" x14ac:dyDescent="0.25">
      <c r="A4" s="7"/>
      <c r="B4" s="7"/>
      <c r="C4" s="7"/>
      <c r="D4" s="7"/>
    </row>
    <row r="5" spans="1:4" x14ac:dyDescent="0.25">
      <c r="A5" s="8"/>
      <c r="B5" s="9" t="s">
        <v>37</v>
      </c>
      <c r="C5" s="10">
        <v>13500</v>
      </c>
      <c r="D5" s="11" t="s">
        <v>38</v>
      </c>
    </row>
    <row r="6" spans="1:4" x14ac:dyDescent="0.25">
      <c r="A6" s="12"/>
      <c r="B6" s="9" t="s">
        <v>39</v>
      </c>
      <c r="C6" s="10">
        <v>135000</v>
      </c>
      <c r="D6" s="11" t="s">
        <v>40</v>
      </c>
    </row>
    <row r="7" spans="1:4" x14ac:dyDescent="0.25">
      <c r="A7" s="12"/>
      <c r="B7" s="13"/>
      <c r="C7" s="14"/>
      <c r="D7" s="14"/>
    </row>
    <row r="8" spans="1:4" ht="15.75" thickBot="1" x14ac:dyDescent="0.3">
      <c r="A8" s="15"/>
      <c r="B8" s="15"/>
      <c r="C8" s="15"/>
      <c r="D8" s="346" t="s">
        <v>41</v>
      </c>
    </row>
    <row r="9" spans="1:4" ht="30.75" thickBot="1" x14ac:dyDescent="0.3">
      <c r="A9" s="16" t="s">
        <v>6</v>
      </c>
      <c r="B9" s="17" t="s">
        <v>7</v>
      </c>
      <c r="C9" s="18" t="s">
        <v>42</v>
      </c>
      <c r="D9" s="19" t="s">
        <v>43</v>
      </c>
    </row>
    <row r="10" spans="1:4" x14ac:dyDescent="0.25">
      <c r="A10" s="20">
        <v>11000</v>
      </c>
      <c r="B10" s="21" t="s">
        <v>8</v>
      </c>
      <c r="C10" s="22">
        <v>2957</v>
      </c>
      <c r="D10" s="23">
        <f>C10*$C$6</f>
        <v>399195000</v>
      </c>
    </row>
    <row r="11" spans="1:4" x14ac:dyDescent="0.25">
      <c r="A11" s="20">
        <v>12000</v>
      </c>
      <c r="B11" s="21" t="s">
        <v>9</v>
      </c>
      <c r="C11" s="22">
        <v>330</v>
      </c>
      <c r="D11" s="24">
        <f t="shared" ref="D11:D35" si="0">C11*$C$6</f>
        <v>44550000</v>
      </c>
    </row>
    <row r="12" spans="1:4" x14ac:dyDescent="0.25">
      <c r="A12" s="20">
        <v>13000</v>
      </c>
      <c r="B12" s="21" t="s">
        <v>10</v>
      </c>
      <c r="C12" s="22">
        <v>121</v>
      </c>
      <c r="D12" s="24">
        <f t="shared" si="0"/>
        <v>16335000</v>
      </c>
    </row>
    <row r="13" spans="1:4" x14ac:dyDescent="0.25">
      <c r="A13" s="20">
        <v>14000</v>
      </c>
      <c r="B13" s="21" t="s">
        <v>11</v>
      </c>
      <c r="C13" s="22">
        <v>1547</v>
      </c>
      <c r="D13" s="24">
        <f t="shared" si="0"/>
        <v>208845000</v>
      </c>
    </row>
    <row r="14" spans="1:4" x14ac:dyDescent="0.25">
      <c r="A14" s="20">
        <v>15000</v>
      </c>
      <c r="B14" s="21" t="s">
        <v>12</v>
      </c>
      <c r="C14" s="22">
        <v>715</v>
      </c>
      <c r="D14" s="24">
        <f t="shared" si="0"/>
        <v>96525000</v>
      </c>
    </row>
    <row r="15" spans="1:4" x14ac:dyDescent="0.25">
      <c r="A15" s="20">
        <v>16000</v>
      </c>
      <c r="B15" s="21" t="s">
        <v>13</v>
      </c>
      <c r="C15" s="22">
        <v>138</v>
      </c>
      <c r="D15" s="24">
        <f t="shared" si="0"/>
        <v>18630000</v>
      </c>
    </row>
    <row r="16" spans="1:4" x14ac:dyDescent="0.25">
      <c r="A16" s="20">
        <v>17000</v>
      </c>
      <c r="B16" s="21" t="s">
        <v>14</v>
      </c>
      <c r="C16" s="22">
        <v>196</v>
      </c>
      <c r="D16" s="24">
        <f t="shared" si="0"/>
        <v>26460000</v>
      </c>
    </row>
    <row r="17" spans="1:4" x14ac:dyDescent="0.25">
      <c r="A17" s="20">
        <v>18000</v>
      </c>
      <c r="B17" s="21" t="s">
        <v>15</v>
      </c>
      <c r="C17" s="22">
        <v>90</v>
      </c>
      <c r="D17" s="24">
        <f t="shared" si="0"/>
        <v>12150000</v>
      </c>
    </row>
    <row r="18" spans="1:4" x14ac:dyDescent="0.25">
      <c r="A18" s="20">
        <v>19000</v>
      </c>
      <c r="B18" s="21" t="s">
        <v>16</v>
      </c>
      <c r="C18" s="22">
        <v>37</v>
      </c>
      <c r="D18" s="24">
        <f t="shared" si="0"/>
        <v>4995000</v>
      </c>
    </row>
    <row r="19" spans="1:4" x14ac:dyDescent="0.25">
      <c r="A19" s="20">
        <v>21000</v>
      </c>
      <c r="B19" s="21" t="s">
        <v>17</v>
      </c>
      <c r="C19" s="22">
        <v>827</v>
      </c>
      <c r="D19" s="24">
        <f t="shared" si="0"/>
        <v>111645000</v>
      </c>
    </row>
    <row r="20" spans="1:4" x14ac:dyDescent="0.25">
      <c r="A20" s="20">
        <v>22000</v>
      </c>
      <c r="B20" s="21" t="s">
        <v>18</v>
      </c>
      <c r="C20" s="22">
        <v>460</v>
      </c>
      <c r="D20" s="24">
        <f t="shared" si="0"/>
        <v>62100000</v>
      </c>
    </row>
    <row r="21" spans="1:4" x14ac:dyDescent="0.25">
      <c r="A21" s="20">
        <v>23000</v>
      </c>
      <c r="B21" s="21" t="s">
        <v>19</v>
      </c>
      <c r="C21" s="22">
        <v>254</v>
      </c>
      <c r="D21" s="24">
        <f t="shared" si="0"/>
        <v>34290000</v>
      </c>
    </row>
    <row r="22" spans="1:4" x14ac:dyDescent="0.25">
      <c r="A22" s="20">
        <v>24000</v>
      </c>
      <c r="B22" s="21" t="s">
        <v>20</v>
      </c>
      <c r="C22" s="22">
        <v>127</v>
      </c>
      <c r="D22" s="24">
        <f t="shared" si="0"/>
        <v>17145000</v>
      </c>
    </row>
    <row r="23" spans="1:4" x14ac:dyDescent="0.25">
      <c r="A23" s="20">
        <v>25000</v>
      </c>
      <c r="B23" s="21" t="s">
        <v>21</v>
      </c>
      <c r="C23" s="22">
        <v>160</v>
      </c>
      <c r="D23" s="24">
        <f t="shared" si="0"/>
        <v>21600000</v>
      </c>
    </row>
    <row r="24" spans="1:4" x14ac:dyDescent="0.25">
      <c r="A24" s="20">
        <v>26000</v>
      </c>
      <c r="B24" s="21" t="s">
        <v>22</v>
      </c>
      <c r="C24" s="22">
        <v>808</v>
      </c>
      <c r="D24" s="24">
        <f t="shared" si="0"/>
        <v>109080000</v>
      </c>
    </row>
    <row r="25" spans="1:4" x14ac:dyDescent="0.25">
      <c r="A25" s="20">
        <v>27000</v>
      </c>
      <c r="B25" s="21" t="s">
        <v>23</v>
      </c>
      <c r="C25" s="22">
        <v>441</v>
      </c>
      <c r="D25" s="24">
        <f t="shared" si="0"/>
        <v>59535000</v>
      </c>
    </row>
    <row r="26" spans="1:4" x14ac:dyDescent="0.25">
      <c r="A26" s="20">
        <v>28000</v>
      </c>
      <c r="B26" s="21" t="s">
        <v>24</v>
      </c>
      <c r="C26" s="22">
        <v>123</v>
      </c>
      <c r="D26" s="24">
        <f t="shared" si="0"/>
        <v>16605000</v>
      </c>
    </row>
    <row r="27" spans="1:4" x14ac:dyDescent="0.25">
      <c r="A27" s="20">
        <v>31000</v>
      </c>
      <c r="B27" s="21" t="s">
        <v>25</v>
      </c>
      <c r="C27" s="22">
        <v>194</v>
      </c>
      <c r="D27" s="24">
        <f t="shared" si="0"/>
        <v>26190000</v>
      </c>
    </row>
    <row r="28" spans="1:4" x14ac:dyDescent="0.25">
      <c r="A28" s="20">
        <v>41000</v>
      </c>
      <c r="B28" s="21" t="s">
        <v>26</v>
      </c>
      <c r="C28" s="22">
        <v>560</v>
      </c>
      <c r="D28" s="24">
        <f t="shared" si="0"/>
        <v>75600000</v>
      </c>
    </row>
    <row r="29" spans="1:4" x14ac:dyDescent="0.25">
      <c r="A29" s="20">
        <v>43000</v>
      </c>
      <c r="B29" s="21" t="s">
        <v>27</v>
      </c>
      <c r="C29" s="22">
        <v>296</v>
      </c>
      <c r="D29" s="24">
        <f t="shared" si="0"/>
        <v>39960000</v>
      </c>
    </row>
    <row r="30" spans="1:4" x14ac:dyDescent="0.25">
      <c r="A30" s="20">
        <v>51000</v>
      </c>
      <c r="B30" s="21" t="s">
        <v>28</v>
      </c>
      <c r="C30" s="22">
        <v>63</v>
      </c>
      <c r="D30" s="24">
        <f t="shared" si="0"/>
        <v>8505000</v>
      </c>
    </row>
    <row r="31" spans="1:4" x14ac:dyDescent="0.25">
      <c r="A31" s="20">
        <v>52000</v>
      </c>
      <c r="B31" s="21" t="s">
        <v>29</v>
      </c>
      <c r="C31" s="22">
        <v>19</v>
      </c>
      <c r="D31" s="24">
        <f t="shared" si="0"/>
        <v>2565000</v>
      </c>
    </row>
    <row r="32" spans="1:4" x14ac:dyDescent="0.25">
      <c r="A32" s="20">
        <v>53000</v>
      </c>
      <c r="B32" s="21" t="s">
        <v>30</v>
      </c>
      <c r="C32" s="22">
        <v>34</v>
      </c>
      <c r="D32" s="24">
        <f t="shared" si="0"/>
        <v>4590000</v>
      </c>
    </row>
    <row r="33" spans="1:4" x14ac:dyDescent="0.25">
      <c r="A33" s="20">
        <v>54000</v>
      </c>
      <c r="B33" s="21" t="s">
        <v>31</v>
      </c>
      <c r="C33" s="22">
        <v>35</v>
      </c>
      <c r="D33" s="24">
        <f t="shared" si="0"/>
        <v>4725000</v>
      </c>
    </row>
    <row r="34" spans="1:4" x14ac:dyDescent="0.25">
      <c r="A34" s="20">
        <v>55000</v>
      </c>
      <c r="B34" s="21" t="s">
        <v>32</v>
      </c>
      <c r="C34" s="22">
        <v>0</v>
      </c>
      <c r="D34" s="24">
        <f t="shared" si="0"/>
        <v>0</v>
      </c>
    </row>
    <row r="35" spans="1:4" ht="15.75" thickBot="1" x14ac:dyDescent="0.3">
      <c r="A35" s="25">
        <v>56000</v>
      </c>
      <c r="B35" s="26" t="s">
        <v>33</v>
      </c>
      <c r="C35" s="27">
        <v>0</v>
      </c>
      <c r="D35" s="28">
        <f t="shared" si="0"/>
        <v>0</v>
      </c>
    </row>
    <row r="36" spans="1:4" ht="15.75" thickBot="1" x14ac:dyDescent="0.3">
      <c r="A36" s="29"/>
      <c r="B36" s="30" t="s">
        <v>34</v>
      </c>
      <c r="C36" s="31">
        <f>SUM(C10:C35)</f>
        <v>10532</v>
      </c>
      <c r="D36" s="32">
        <f>SUM(D10:D35)</f>
        <v>1421820000</v>
      </c>
    </row>
    <row r="37" spans="1:4" x14ac:dyDescent="0.25">
      <c r="A37" s="357" t="s">
        <v>88</v>
      </c>
      <c r="B37" s="33"/>
      <c r="C37" s="33"/>
      <c r="D37" s="33"/>
    </row>
    <row r="39" spans="1:4" x14ac:dyDescent="0.25">
      <c r="A39" s="183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headerFooter>
    <oddHeader xml:space="preserve">&amp;LČ. j.: MSMT-2019/2019-1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8"/>
  <sheetViews>
    <sheetView zoomScale="85" zoomScaleNormal="85" workbookViewId="0">
      <selection activeCell="A39" sqref="A39"/>
    </sheetView>
  </sheetViews>
  <sheetFormatPr defaultRowHeight="15" x14ac:dyDescent="0.25"/>
  <cols>
    <col min="1" max="1" width="10.140625" customWidth="1"/>
    <col min="2" max="2" width="61.140625" customWidth="1"/>
    <col min="3" max="7" width="16.7109375" customWidth="1"/>
  </cols>
  <sheetData>
    <row r="1" spans="1:7" ht="27.75" x14ac:dyDescent="0.25">
      <c r="A1" s="102" t="s">
        <v>2</v>
      </c>
    </row>
    <row r="2" spans="1:7" x14ac:dyDescent="0.25">
      <c r="A2" s="103"/>
    </row>
    <row r="3" spans="1:7" ht="20.25" x14ac:dyDescent="0.25">
      <c r="A3" s="104" t="s">
        <v>66</v>
      </c>
    </row>
    <row r="4" spans="1:7" ht="15.75" thickBot="1" x14ac:dyDescent="0.3"/>
    <row r="5" spans="1:7" x14ac:dyDescent="0.25">
      <c r="A5" s="402" t="s">
        <v>6</v>
      </c>
      <c r="B5" s="404" t="s">
        <v>7</v>
      </c>
      <c r="C5" s="105" t="s">
        <v>67</v>
      </c>
      <c r="D5" s="105"/>
      <c r="E5" s="105"/>
      <c r="F5" s="106"/>
      <c r="G5" s="406" t="s">
        <v>75</v>
      </c>
    </row>
    <row r="6" spans="1:7" ht="26.25" thickBot="1" x14ac:dyDescent="0.3">
      <c r="A6" s="403"/>
      <c r="B6" s="405"/>
      <c r="C6" s="107" t="s">
        <v>68</v>
      </c>
      <c r="D6" s="108" t="s">
        <v>69</v>
      </c>
      <c r="E6" s="108" t="s">
        <v>70</v>
      </c>
      <c r="F6" s="108" t="s">
        <v>71</v>
      </c>
      <c r="G6" s="407"/>
    </row>
    <row r="7" spans="1:7" x14ac:dyDescent="0.25">
      <c r="A7" s="109">
        <v>11000</v>
      </c>
      <c r="B7" s="110" t="s">
        <v>8</v>
      </c>
      <c r="C7" s="111">
        <v>701424</v>
      </c>
      <c r="D7" s="112">
        <v>66178</v>
      </c>
      <c r="E7" s="112">
        <f>+D7*0.4</f>
        <v>26471.200000000001</v>
      </c>
      <c r="F7" s="112">
        <f>C7+E7</f>
        <v>727895.2</v>
      </c>
      <c r="G7" s="113">
        <f>ROUND(F7*G$35,-3)</f>
        <v>13066000</v>
      </c>
    </row>
    <row r="8" spans="1:7" x14ac:dyDescent="0.25">
      <c r="A8" s="114">
        <v>12000</v>
      </c>
      <c r="B8" s="115" t="s">
        <v>9</v>
      </c>
      <c r="C8" s="111">
        <v>268287</v>
      </c>
      <c r="D8" s="112">
        <v>11914</v>
      </c>
      <c r="E8" s="112">
        <f t="shared" ref="E8:E32" si="0">+D8*0.4</f>
        <v>4765.6000000000004</v>
      </c>
      <c r="F8" s="112">
        <f>C8+E8</f>
        <v>273052.59999999998</v>
      </c>
      <c r="G8" s="113">
        <f t="shared" ref="G8:G32" si="1">ROUND(F8*G$35,-3)</f>
        <v>4901000</v>
      </c>
    </row>
    <row r="9" spans="1:7" x14ac:dyDescent="0.25">
      <c r="A9" s="114">
        <v>13000</v>
      </c>
      <c r="B9" s="115" t="s">
        <v>10</v>
      </c>
      <c r="C9" s="111">
        <v>18353</v>
      </c>
      <c r="D9" s="112">
        <v>4491</v>
      </c>
      <c r="E9" s="112">
        <f t="shared" si="0"/>
        <v>1796.4</v>
      </c>
      <c r="F9" s="112">
        <f t="shared" ref="F9:F32" si="2">C9+E9</f>
        <v>20149.400000000001</v>
      </c>
      <c r="G9" s="113">
        <f t="shared" si="1"/>
        <v>362000</v>
      </c>
    </row>
    <row r="10" spans="1:7" x14ac:dyDescent="0.25">
      <c r="A10" s="114">
        <v>14000</v>
      </c>
      <c r="B10" s="115" t="s">
        <v>11</v>
      </c>
      <c r="C10" s="111">
        <v>936465</v>
      </c>
      <c r="D10" s="112">
        <v>103013</v>
      </c>
      <c r="E10" s="112">
        <f t="shared" si="0"/>
        <v>41205.200000000004</v>
      </c>
      <c r="F10" s="112">
        <f t="shared" si="2"/>
        <v>977670.2</v>
      </c>
      <c r="G10" s="113">
        <f t="shared" si="1"/>
        <v>17549000</v>
      </c>
    </row>
    <row r="11" spans="1:7" x14ac:dyDescent="0.25">
      <c r="A11" s="114">
        <v>15000</v>
      </c>
      <c r="B11" s="115" t="s">
        <v>12</v>
      </c>
      <c r="C11" s="111">
        <v>439149</v>
      </c>
      <c r="D11" s="112">
        <v>42893</v>
      </c>
      <c r="E11" s="112">
        <f t="shared" si="0"/>
        <v>17157.2</v>
      </c>
      <c r="F11" s="112">
        <f t="shared" si="2"/>
        <v>456306.2</v>
      </c>
      <c r="G11" s="113">
        <f t="shared" si="1"/>
        <v>8191000</v>
      </c>
    </row>
    <row r="12" spans="1:7" x14ac:dyDescent="0.25">
      <c r="A12" s="114">
        <v>16000</v>
      </c>
      <c r="B12" s="115" t="s">
        <v>13</v>
      </c>
      <c r="C12" s="111">
        <v>0</v>
      </c>
      <c r="D12" s="112">
        <v>0</v>
      </c>
      <c r="E12" s="112">
        <f t="shared" si="0"/>
        <v>0</v>
      </c>
      <c r="F12" s="112">
        <f t="shared" si="2"/>
        <v>0</v>
      </c>
      <c r="G12" s="113">
        <f t="shared" si="1"/>
        <v>0</v>
      </c>
    </row>
    <row r="13" spans="1:7" x14ac:dyDescent="0.25">
      <c r="A13" s="114">
        <v>17000</v>
      </c>
      <c r="B13" s="115" t="s">
        <v>14</v>
      </c>
      <c r="C13" s="111">
        <v>10940</v>
      </c>
      <c r="D13" s="112">
        <v>33</v>
      </c>
      <c r="E13" s="112">
        <f t="shared" si="0"/>
        <v>13.200000000000001</v>
      </c>
      <c r="F13" s="112">
        <f t="shared" si="2"/>
        <v>10953.2</v>
      </c>
      <c r="G13" s="113">
        <f t="shared" si="1"/>
        <v>197000</v>
      </c>
    </row>
    <row r="14" spans="1:7" x14ac:dyDescent="0.25">
      <c r="A14" s="114">
        <v>18000</v>
      </c>
      <c r="B14" s="115" t="s">
        <v>15</v>
      </c>
      <c r="C14" s="111">
        <v>16939</v>
      </c>
      <c r="D14" s="112">
        <v>0</v>
      </c>
      <c r="E14" s="112">
        <f t="shared" si="0"/>
        <v>0</v>
      </c>
      <c r="F14" s="112">
        <f t="shared" si="2"/>
        <v>16939</v>
      </c>
      <c r="G14" s="113">
        <f t="shared" si="1"/>
        <v>304000</v>
      </c>
    </row>
    <row r="15" spans="1:7" x14ac:dyDescent="0.25">
      <c r="A15" s="114">
        <v>19000</v>
      </c>
      <c r="B15" s="115" t="s">
        <v>16</v>
      </c>
      <c r="C15" s="111">
        <v>161495</v>
      </c>
      <c r="D15" s="112">
        <v>10932</v>
      </c>
      <c r="E15" s="112">
        <f t="shared" si="0"/>
        <v>4372.8</v>
      </c>
      <c r="F15" s="112">
        <f t="shared" si="2"/>
        <v>165867.79999999999</v>
      </c>
      <c r="G15" s="113">
        <f t="shared" si="1"/>
        <v>2977000</v>
      </c>
    </row>
    <row r="16" spans="1:7" x14ac:dyDescent="0.25">
      <c r="A16" s="114">
        <v>21000</v>
      </c>
      <c r="B16" s="115" t="s">
        <v>17</v>
      </c>
      <c r="C16" s="111">
        <v>936573</v>
      </c>
      <c r="D16" s="112">
        <v>82534</v>
      </c>
      <c r="E16" s="112">
        <f t="shared" si="0"/>
        <v>33013.599999999999</v>
      </c>
      <c r="F16" s="112">
        <f t="shared" si="2"/>
        <v>969586.6</v>
      </c>
      <c r="G16" s="113">
        <f t="shared" si="1"/>
        <v>17404000</v>
      </c>
    </row>
    <row r="17" spans="1:7" x14ac:dyDescent="0.25">
      <c r="A17" s="114">
        <v>22000</v>
      </c>
      <c r="B17" s="115" t="s">
        <v>18</v>
      </c>
      <c r="C17" s="111">
        <v>56303</v>
      </c>
      <c r="D17" s="112">
        <v>5382</v>
      </c>
      <c r="E17" s="112">
        <f t="shared" si="0"/>
        <v>2152.8000000000002</v>
      </c>
      <c r="F17" s="112">
        <f t="shared" si="2"/>
        <v>58455.8</v>
      </c>
      <c r="G17" s="113">
        <f t="shared" si="1"/>
        <v>1049000</v>
      </c>
    </row>
    <row r="18" spans="1:7" x14ac:dyDescent="0.25">
      <c r="A18" s="114">
        <v>23000</v>
      </c>
      <c r="B18" s="115" t="s">
        <v>19</v>
      </c>
      <c r="C18" s="111">
        <v>353771</v>
      </c>
      <c r="D18" s="112">
        <v>35518</v>
      </c>
      <c r="E18" s="112">
        <f t="shared" si="0"/>
        <v>14207.2</v>
      </c>
      <c r="F18" s="112">
        <f t="shared" si="2"/>
        <v>367978.2</v>
      </c>
      <c r="G18" s="113">
        <f t="shared" si="1"/>
        <v>6605000</v>
      </c>
    </row>
    <row r="19" spans="1:7" x14ac:dyDescent="0.25">
      <c r="A19" s="114">
        <v>24000</v>
      </c>
      <c r="B19" s="115" t="s">
        <v>20</v>
      </c>
      <c r="C19" s="111">
        <v>128917</v>
      </c>
      <c r="D19" s="112">
        <v>19714</v>
      </c>
      <c r="E19" s="112">
        <f t="shared" si="0"/>
        <v>7885.6</v>
      </c>
      <c r="F19" s="112">
        <f t="shared" si="2"/>
        <v>136802.6</v>
      </c>
      <c r="G19" s="113">
        <f t="shared" si="1"/>
        <v>2456000</v>
      </c>
    </row>
    <row r="20" spans="1:7" x14ac:dyDescent="0.25">
      <c r="A20" s="114">
        <v>25000</v>
      </c>
      <c r="B20" s="115" t="s">
        <v>21</v>
      </c>
      <c r="C20" s="111">
        <v>148659</v>
      </c>
      <c r="D20" s="112">
        <v>11031</v>
      </c>
      <c r="E20" s="112">
        <f t="shared" si="0"/>
        <v>4412.4000000000005</v>
      </c>
      <c r="F20" s="112">
        <f t="shared" si="2"/>
        <v>153071.4</v>
      </c>
      <c r="G20" s="113">
        <f t="shared" si="1"/>
        <v>2748000</v>
      </c>
    </row>
    <row r="21" spans="1:7" x14ac:dyDescent="0.25">
      <c r="A21" s="114">
        <v>26000</v>
      </c>
      <c r="B21" s="115" t="s">
        <v>22</v>
      </c>
      <c r="C21" s="111">
        <v>736653</v>
      </c>
      <c r="D21" s="112">
        <v>73496</v>
      </c>
      <c r="E21" s="112">
        <f t="shared" si="0"/>
        <v>29398.400000000001</v>
      </c>
      <c r="F21" s="112">
        <f t="shared" si="2"/>
        <v>766051.4</v>
      </c>
      <c r="G21" s="113">
        <f t="shared" si="1"/>
        <v>13751000</v>
      </c>
    </row>
    <row r="22" spans="1:7" x14ac:dyDescent="0.25">
      <c r="A22" s="114">
        <v>27000</v>
      </c>
      <c r="B22" s="115" t="s">
        <v>23</v>
      </c>
      <c r="C22" s="111">
        <v>178288</v>
      </c>
      <c r="D22" s="112">
        <v>66696</v>
      </c>
      <c r="E22" s="112">
        <f t="shared" si="0"/>
        <v>26678.400000000001</v>
      </c>
      <c r="F22" s="112">
        <f t="shared" si="2"/>
        <v>204966.39999999999</v>
      </c>
      <c r="G22" s="113">
        <f t="shared" si="1"/>
        <v>3679000</v>
      </c>
    </row>
    <row r="23" spans="1:7" x14ac:dyDescent="0.25">
      <c r="A23" s="114">
        <v>28000</v>
      </c>
      <c r="B23" s="115" t="s">
        <v>24</v>
      </c>
      <c r="C23" s="111">
        <v>163338</v>
      </c>
      <c r="D23" s="112">
        <v>12466</v>
      </c>
      <c r="E23" s="112">
        <f t="shared" si="0"/>
        <v>4986.4000000000005</v>
      </c>
      <c r="F23" s="112">
        <f t="shared" si="2"/>
        <v>168324.4</v>
      </c>
      <c r="G23" s="113">
        <f t="shared" si="1"/>
        <v>3021000</v>
      </c>
    </row>
    <row r="24" spans="1:7" x14ac:dyDescent="0.25">
      <c r="A24" s="114">
        <v>31000</v>
      </c>
      <c r="B24" s="115" t="s">
        <v>25</v>
      </c>
      <c r="C24" s="111">
        <v>249412</v>
      </c>
      <c r="D24" s="112">
        <v>2918</v>
      </c>
      <c r="E24" s="112">
        <f t="shared" si="0"/>
        <v>1167.2</v>
      </c>
      <c r="F24" s="112">
        <f t="shared" si="2"/>
        <v>250579.20000000001</v>
      </c>
      <c r="G24" s="113">
        <f t="shared" si="1"/>
        <v>4498000</v>
      </c>
    </row>
    <row r="25" spans="1:7" x14ac:dyDescent="0.25">
      <c r="A25" s="114">
        <v>41000</v>
      </c>
      <c r="B25" s="115" t="s">
        <v>26</v>
      </c>
      <c r="C25" s="111">
        <v>230710</v>
      </c>
      <c r="D25" s="112">
        <v>1367</v>
      </c>
      <c r="E25" s="112">
        <f t="shared" si="0"/>
        <v>546.80000000000007</v>
      </c>
      <c r="F25" s="112">
        <f>C25+E25</f>
        <v>231256.8</v>
      </c>
      <c r="G25" s="113">
        <f t="shared" si="1"/>
        <v>4151000</v>
      </c>
    </row>
    <row r="26" spans="1:7" x14ac:dyDescent="0.25">
      <c r="A26" s="114">
        <v>43000</v>
      </c>
      <c r="B26" s="115" t="s">
        <v>27</v>
      </c>
      <c r="C26" s="111">
        <v>288671</v>
      </c>
      <c r="D26" s="112">
        <v>33749</v>
      </c>
      <c r="E26" s="112">
        <f t="shared" si="0"/>
        <v>13499.6</v>
      </c>
      <c r="F26" s="112">
        <f t="shared" si="2"/>
        <v>302170.59999999998</v>
      </c>
      <c r="G26" s="113">
        <f t="shared" si="1"/>
        <v>5424000</v>
      </c>
    </row>
    <row r="27" spans="1:7" x14ac:dyDescent="0.25">
      <c r="A27" s="114">
        <v>51000</v>
      </c>
      <c r="B27" s="115" t="s">
        <v>28</v>
      </c>
      <c r="C27" s="111">
        <v>0</v>
      </c>
      <c r="D27" s="112">
        <v>0</v>
      </c>
      <c r="E27" s="112">
        <f t="shared" si="0"/>
        <v>0</v>
      </c>
      <c r="F27" s="112">
        <f t="shared" si="2"/>
        <v>0</v>
      </c>
      <c r="G27" s="113">
        <f t="shared" si="1"/>
        <v>0</v>
      </c>
    </row>
    <row r="28" spans="1:7" x14ac:dyDescent="0.25">
      <c r="A28" s="114">
        <v>52000</v>
      </c>
      <c r="B28" s="115" t="s">
        <v>29</v>
      </c>
      <c r="C28" s="111">
        <v>9791</v>
      </c>
      <c r="D28" s="112">
        <v>0</v>
      </c>
      <c r="E28" s="112">
        <f t="shared" si="0"/>
        <v>0</v>
      </c>
      <c r="F28" s="112">
        <f t="shared" si="2"/>
        <v>9791</v>
      </c>
      <c r="G28" s="113">
        <f t="shared" si="1"/>
        <v>176000</v>
      </c>
    </row>
    <row r="29" spans="1:7" x14ac:dyDescent="0.25">
      <c r="A29" s="114">
        <v>53000</v>
      </c>
      <c r="B29" s="115" t="s">
        <v>30</v>
      </c>
      <c r="C29" s="111">
        <v>0</v>
      </c>
      <c r="D29" s="112">
        <v>0</v>
      </c>
      <c r="E29" s="112">
        <f t="shared" si="0"/>
        <v>0</v>
      </c>
      <c r="F29" s="112">
        <f t="shared" si="2"/>
        <v>0</v>
      </c>
      <c r="G29" s="113">
        <f t="shared" si="1"/>
        <v>0</v>
      </c>
    </row>
    <row r="30" spans="1:7" x14ac:dyDescent="0.25">
      <c r="A30" s="114">
        <v>54000</v>
      </c>
      <c r="B30" s="115" t="s">
        <v>31</v>
      </c>
      <c r="C30" s="111">
        <v>0</v>
      </c>
      <c r="D30" s="112">
        <v>0</v>
      </c>
      <c r="E30" s="112">
        <f t="shared" si="0"/>
        <v>0</v>
      </c>
      <c r="F30" s="112">
        <f t="shared" si="2"/>
        <v>0</v>
      </c>
      <c r="G30" s="113">
        <f t="shared" si="1"/>
        <v>0</v>
      </c>
    </row>
    <row r="31" spans="1:7" x14ac:dyDescent="0.25">
      <c r="A31" s="114">
        <v>55000</v>
      </c>
      <c r="B31" s="115" t="s">
        <v>32</v>
      </c>
      <c r="C31" s="111">
        <v>22387</v>
      </c>
      <c r="D31" s="112">
        <v>0</v>
      </c>
      <c r="E31" s="112">
        <f t="shared" si="0"/>
        <v>0</v>
      </c>
      <c r="F31" s="112">
        <f t="shared" si="2"/>
        <v>22387</v>
      </c>
      <c r="G31" s="113">
        <f t="shared" si="1"/>
        <v>402000</v>
      </c>
    </row>
    <row r="32" spans="1:7" ht="15.75" thickBot="1" x14ac:dyDescent="0.3">
      <c r="A32" s="116">
        <v>56000</v>
      </c>
      <c r="B32" s="117" t="s">
        <v>33</v>
      </c>
      <c r="C32" s="118">
        <v>18521</v>
      </c>
      <c r="D32" s="119">
        <v>9343</v>
      </c>
      <c r="E32" s="119">
        <f t="shared" si="0"/>
        <v>3737.2000000000003</v>
      </c>
      <c r="F32" s="119">
        <f t="shared" si="2"/>
        <v>22258.2</v>
      </c>
      <c r="G32" s="113">
        <f t="shared" si="1"/>
        <v>400000</v>
      </c>
    </row>
    <row r="33" spans="1:7" ht="15.75" thickBot="1" x14ac:dyDescent="0.3">
      <c r="A33" s="120"/>
      <c r="B33" s="121" t="s">
        <v>34</v>
      </c>
      <c r="C33" s="122">
        <f>SUM(C7:C32)</f>
        <v>6075046</v>
      </c>
      <c r="D33" s="123">
        <f>SUM(D7:D32)</f>
        <v>593668</v>
      </c>
      <c r="E33" s="123">
        <f>SUM(E7:E32)</f>
        <v>237467.2</v>
      </c>
      <c r="F33" s="123">
        <f>SUM(F7:F32)</f>
        <v>6312513.2000000011</v>
      </c>
      <c r="G33" s="124">
        <f>SUM(G7:G32)</f>
        <v>113311000</v>
      </c>
    </row>
    <row r="34" spans="1:7" x14ac:dyDescent="0.25">
      <c r="A34" s="125"/>
      <c r="B34" s="125"/>
      <c r="C34" s="125"/>
      <c r="D34" s="125"/>
      <c r="E34" s="125"/>
      <c r="F34" s="125"/>
      <c r="G34" s="125"/>
    </row>
    <row r="35" spans="1:7" x14ac:dyDescent="0.25">
      <c r="A35" s="153" t="s">
        <v>72</v>
      </c>
      <c r="B35" s="153"/>
      <c r="C35" s="154"/>
      <c r="D35" s="155"/>
      <c r="E35" s="155"/>
      <c r="F35" s="156"/>
      <c r="G35" s="157">
        <v>17.95</v>
      </c>
    </row>
    <row r="36" spans="1:7" x14ac:dyDescent="0.25">
      <c r="A36" s="149" t="s">
        <v>73</v>
      </c>
      <c r="B36" s="149"/>
      <c r="C36" s="150"/>
      <c r="D36" s="151"/>
      <c r="E36" s="151"/>
      <c r="F36" s="152"/>
      <c r="G36" s="111">
        <f>+G33</f>
        <v>113311000</v>
      </c>
    </row>
    <row r="38" spans="1:7" x14ac:dyDescent="0.25">
      <c r="A38" s="183"/>
    </row>
  </sheetData>
  <mergeCells count="3">
    <mergeCell ref="A5:A6"/>
    <mergeCell ref="B5:B6"/>
    <mergeCell ref="G5:G6"/>
  </mergeCells>
  <pageMargins left="0.7" right="0.7" top="0.78740157499999996" bottom="0.78740157499999996" header="0.3" footer="0.3"/>
  <pageSetup paperSize="9" orientation="landscape" r:id="rId1"/>
  <headerFooter>
    <oddHeader xml:space="preserve">&amp;LČ. j.: MSMT-2019/2019-1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45"/>
  <sheetViews>
    <sheetView zoomScale="85" zoomScaleNormal="85" workbookViewId="0">
      <selection activeCell="A46" sqref="A46"/>
    </sheetView>
  </sheetViews>
  <sheetFormatPr defaultRowHeight="15" x14ac:dyDescent="0.25"/>
  <cols>
    <col min="1" max="1" width="9.42578125" customWidth="1"/>
    <col min="2" max="2" width="56.140625" customWidth="1"/>
    <col min="3" max="3" width="13.7109375" customWidth="1"/>
    <col min="4" max="4" width="14.140625" customWidth="1"/>
  </cols>
  <sheetData>
    <row r="1" spans="1:4" ht="27.75" x14ac:dyDescent="0.25">
      <c r="A1" s="128" t="s">
        <v>3</v>
      </c>
      <c r="B1" s="15"/>
      <c r="C1" s="15"/>
      <c r="D1" s="15"/>
    </row>
    <row r="2" spans="1:4" ht="15" customHeight="1" x14ac:dyDescent="0.25">
      <c r="A2" s="127"/>
      <c r="B2" s="15"/>
      <c r="C2" s="15"/>
      <c r="D2" s="15"/>
    </row>
    <row r="3" spans="1:4" ht="20.25" x14ac:dyDescent="0.25">
      <c r="A3" s="126" t="s">
        <v>86</v>
      </c>
      <c r="B3" s="15"/>
      <c r="C3" s="15"/>
      <c r="D3" s="15"/>
    </row>
    <row r="4" spans="1:4" x14ac:dyDescent="0.25">
      <c r="A4" s="33"/>
      <c r="B4" s="33"/>
      <c r="C4" s="33"/>
      <c r="D4" s="33"/>
    </row>
    <row r="5" spans="1:4" ht="20.25" x14ac:dyDescent="0.25">
      <c r="A5" s="126" t="s">
        <v>77</v>
      </c>
      <c r="B5" s="129"/>
      <c r="C5" s="129"/>
      <c r="D5" s="129"/>
    </row>
    <row r="6" spans="1:4" x14ac:dyDescent="0.25">
      <c r="A6" s="130"/>
      <c r="B6" s="15"/>
      <c r="C6" s="15"/>
      <c r="D6" s="15"/>
    </row>
    <row r="7" spans="1:4" x14ac:dyDescent="0.25">
      <c r="A7" s="412" t="s">
        <v>78</v>
      </c>
      <c r="B7" s="413"/>
      <c r="C7" s="414"/>
      <c r="D7" s="158">
        <f>C42</f>
        <v>123079</v>
      </c>
    </row>
    <row r="8" spans="1:4" x14ac:dyDescent="0.25">
      <c r="A8" s="412" t="s">
        <v>79</v>
      </c>
      <c r="B8" s="413"/>
      <c r="C8" s="414"/>
      <c r="D8" s="159">
        <v>7522</v>
      </c>
    </row>
    <row r="9" spans="1:4" x14ac:dyDescent="0.25">
      <c r="A9" s="412" t="s">
        <v>80</v>
      </c>
      <c r="B9" s="413"/>
      <c r="C9" s="414"/>
      <c r="D9" s="159">
        <v>5400</v>
      </c>
    </row>
    <row r="10" spans="1:4" x14ac:dyDescent="0.25">
      <c r="A10" s="412" t="s">
        <v>81</v>
      </c>
      <c r="B10" s="413"/>
      <c r="C10" s="414"/>
      <c r="D10" s="158">
        <f>D42</f>
        <v>664626600</v>
      </c>
    </row>
    <row r="11" spans="1:4" x14ac:dyDescent="0.25">
      <c r="A11" s="134"/>
      <c r="B11" s="134"/>
      <c r="C11" s="134"/>
      <c r="D11" s="135"/>
    </row>
    <row r="12" spans="1:4" ht="20.25" x14ac:dyDescent="0.25">
      <c r="A12" s="126" t="s">
        <v>76</v>
      </c>
      <c r="B12" s="134"/>
      <c r="C12" s="134"/>
      <c r="D12" s="136"/>
    </row>
    <row r="13" spans="1:4" ht="15" customHeight="1" thickBot="1" x14ac:dyDescent="0.3">
      <c r="A13" s="15"/>
      <c r="B13" s="15"/>
      <c r="C13" s="15"/>
      <c r="D13" s="137" t="s">
        <v>5</v>
      </c>
    </row>
    <row r="14" spans="1:4" x14ac:dyDescent="0.25">
      <c r="A14" s="415" t="s">
        <v>6</v>
      </c>
      <c r="B14" s="417" t="s">
        <v>82</v>
      </c>
      <c r="C14" s="417" t="s">
        <v>83</v>
      </c>
      <c r="D14" s="408" t="s">
        <v>84</v>
      </c>
    </row>
    <row r="15" spans="1:4" ht="15.75" thickBot="1" x14ac:dyDescent="0.3">
      <c r="A15" s="416"/>
      <c r="B15" s="418"/>
      <c r="C15" s="418"/>
      <c r="D15" s="409"/>
    </row>
    <row r="16" spans="1:4" x14ac:dyDescent="0.25">
      <c r="A16" s="138">
        <v>11000</v>
      </c>
      <c r="B16" s="139" t="s">
        <v>8</v>
      </c>
      <c r="C16" s="140">
        <v>19248</v>
      </c>
      <c r="D16" s="131">
        <f>+C16*$D$9</f>
        <v>103939200</v>
      </c>
    </row>
    <row r="17" spans="1:4" x14ac:dyDescent="0.25">
      <c r="A17" s="141">
        <v>12000</v>
      </c>
      <c r="B17" s="142" t="s">
        <v>9</v>
      </c>
      <c r="C17" s="143">
        <v>3796</v>
      </c>
      <c r="D17" s="132">
        <f t="shared" ref="D17:D41" si="0">+C17*$D$9</f>
        <v>20498400</v>
      </c>
    </row>
    <row r="18" spans="1:4" x14ac:dyDescent="0.25">
      <c r="A18" s="141">
        <v>13000</v>
      </c>
      <c r="B18" s="142" t="s">
        <v>10</v>
      </c>
      <c r="C18" s="143">
        <v>2603</v>
      </c>
      <c r="D18" s="132">
        <f t="shared" si="0"/>
        <v>14056200</v>
      </c>
    </row>
    <row r="19" spans="1:4" x14ac:dyDescent="0.25">
      <c r="A19" s="141">
        <v>14000</v>
      </c>
      <c r="B19" s="142" t="s">
        <v>11</v>
      </c>
      <c r="C19" s="143">
        <v>15254</v>
      </c>
      <c r="D19" s="132">
        <f t="shared" si="0"/>
        <v>82371600</v>
      </c>
    </row>
    <row r="20" spans="1:4" x14ac:dyDescent="0.25">
      <c r="A20" s="141">
        <v>15000</v>
      </c>
      <c r="B20" s="142" t="s">
        <v>12</v>
      </c>
      <c r="C20" s="143">
        <v>9318</v>
      </c>
      <c r="D20" s="132">
        <f t="shared" si="0"/>
        <v>50317200</v>
      </c>
    </row>
    <row r="21" spans="1:4" x14ac:dyDescent="0.25">
      <c r="A21" s="141">
        <v>16000</v>
      </c>
      <c r="B21" s="142" t="s">
        <v>13</v>
      </c>
      <c r="C21" s="143">
        <v>1815</v>
      </c>
      <c r="D21" s="132">
        <f t="shared" si="0"/>
        <v>9801000</v>
      </c>
    </row>
    <row r="22" spans="1:4" x14ac:dyDescent="0.25">
      <c r="A22" s="141">
        <v>17000</v>
      </c>
      <c r="B22" s="142" t="s">
        <v>14</v>
      </c>
      <c r="C22" s="143">
        <v>3244</v>
      </c>
      <c r="D22" s="132">
        <f t="shared" si="0"/>
        <v>17517600</v>
      </c>
    </row>
    <row r="23" spans="1:4" x14ac:dyDescent="0.25">
      <c r="A23" s="141">
        <v>18000</v>
      </c>
      <c r="B23" s="142" t="s">
        <v>15</v>
      </c>
      <c r="C23" s="143">
        <v>2455</v>
      </c>
      <c r="D23" s="132">
        <f t="shared" si="0"/>
        <v>13257000</v>
      </c>
    </row>
    <row r="24" spans="1:4" x14ac:dyDescent="0.25">
      <c r="A24" s="141">
        <v>19000</v>
      </c>
      <c r="B24" s="142" t="s">
        <v>16</v>
      </c>
      <c r="C24" s="143">
        <v>841</v>
      </c>
      <c r="D24" s="132">
        <f t="shared" si="0"/>
        <v>4541400</v>
      </c>
    </row>
    <row r="25" spans="1:4" x14ac:dyDescent="0.25">
      <c r="A25" s="141">
        <v>21000</v>
      </c>
      <c r="B25" s="142" t="s">
        <v>17</v>
      </c>
      <c r="C25" s="143">
        <v>9666</v>
      </c>
      <c r="D25" s="132">
        <f t="shared" si="0"/>
        <v>52196400</v>
      </c>
    </row>
    <row r="26" spans="1:4" x14ac:dyDescent="0.25">
      <c r="A26" s="141">
        <v>22000</v>
      </c>
      <c r="B26" s="142" t="s">
        <v>18</v>
      </c>
      <c r="C26" s="143">
        <v>2433</v>
      </c>
      <c r="D26" s="132">
        <f t="shared" si="0"/>
        <v>13138200</v>
      </c>
    </row>
    <row r="27" spans="1:4" x14ac:dyDescent="0.25">
      <c r="A27" s="141">
        <v>23000</v>
      </c>
      <c r="B27" s="142" t="s">
        <v>19</v>
      </c>
      <c r="C27" s="143">
        <v>5388</v>
      </c>
      <c r="D27" s="132">
        <f t="shared" si="0"/>
        <v>29095200</v>
      </c>
    </row>
    <row r="28" spans="1:4" x14ac:dyDescent="0.25">
      <c r="A28" s="141">
        <v>24000</v>
      </c>
      <c r="B28" s="142" t="s">
        <v>20</v>
      </c>
      <c r="C28" s="143">
        <v>2306</v>
      </c>
      <c r="D28" s="132">
        <f t="shared" si="0"/>
        <v>12452400</v>
      </c>
    </row>
    <row r="29" spans="1:4" x14ac:dyDescent="0.25">
      <c r="A29" s="141">
        <v>25000</v>
      </c>
      <c r="B29" s="142" t="s">
        <v>21</v>
      </c>
      <c r="C29" s="143">
        <v>3419</v>
      </c>
      <c r="D29" s="132">
        <f t="shared" si="0"/>
        <v>18462600</v>
      </c>
    </row>
    <row r="30" spans="1:4" x14ac:dyDescent="0.25">
      <c r="A30" s="141">
        <v>26000</v>
      </c>
      <c r="B30" s="142" t="s">
        <v>22</v>
      </c>
      <c r="C30" s="143">
        <v>12175</v>
      </c>
      <c r="D30" s="132">
        <f t="shared" si="0"/>
        <v>65745000</v>
      </c>
    </row>
    <row r="31" spans="1:4" x14ac:dyDescent="0.25">
      <c r="A31" s="141">
        <v>27000</v>
      </c>
      <c r="B31" s="142" t="s">
        <v>23</v>
      </c>
      <c r="C31" s="143">
        <v>4688</v>
      </c>
      <c r="D31" s="132">
        <f t="shared" si="0"/>
        <v>25315200</v>
      </c>
    </row>
    <row r="32" spans="1:4" x14ac:dyDescent="0.25">
      <c r="A32" s="141">
        <v>28000</v>
      </c>
      <c r="B32" s="142" t="s">
        <v>24</v>
      </c>
      <c r="C32" s="143">
        <v>3260</v>
      </c>
      <c r="D32" s="132">
        <f t="shared" si="0"/>
        <v>17604000</v>
      </c>
    </row>
    <row r="33" spans="1:4" x14ac:dyDescent="0.25">
      <c r="A33" s="141">
        <v>31000</v>
      </c>
      <c r="B33" s="142" t="s">
        <v>25</v>
      </c>
      <c r="C33" s="143">
        <v>6241</v>
      </c>
      <c r="D33" s="132">
        <f t="shared" si="0"/>
        <v>33701400</v>
      </c>
    </row>
    <row r="34" spans="1:4" x14ac:dyDescent="0.25">
      <c r="A34" s="141">
        <v>41000</v>
      </c>
      <c r="B34" s="142" t="s">
        <v>26</v>
      </c>
      <c r="C34" s="143">
        <v>7242</v>
      </c>
      <c r="D34" s="132">
        <f t="shared" si="0"/>
        <v>39106800</v>
      </c>
    </row>
    <row r="35" spans="1:4" x14ac:dyDescent="0.25">
      <c r="A35" s="141">
        <v>43000</v>
      </c>
      <c r="B35" s="142" t="s">
        <v>27</v>
      </c>
      <c r="C35" s="143">
        <v>4776</v>
      </c>
      <c r="D35" s="132">
        <f t="shared" si="0"/>
        <v>25790400</v>
      </c>
    </row>
    <row r="36" spans="1:4" x14ac:dyDescent="0.25">
      <c r="A36" s="141">
        <v>51000</v>
      </c>
      <c r="B36" s="142" t="s">
        <v>28</v>
      </c>
      <c r="C36" s="143">
        <v>521</v>
      </c>
      <c r="D36" s="132">
        <f t="shared" si="0"/>
        <v>2813400</v>
      </c>
    </row>
    <row r="37" spans="1:4" x14ac:dyDescent="0.25">
      <c r="A37" s="141">
        <v>52000</v>
      </c>
      <c r="B37" s="142" t="s">
        <v>29</v>
      </c>
      <c r="C37" s="143">
        <v>155</v>
      </c>
      <c r="D37" s="132">
        <f t="shared" si="0"/>
        <v>837000</v>
      </c>
    </row>
    <row r="38" spans="1:4" x14ac:dyDescent="0.25">
      <c r="A38" s="141">
        <v>53000</v>
      </c>
      <c r="B38" s="142" t="s">
        <v>30</v>
      </c>
      <c r="C38" s="143">
        <v>278</v>
      </c>
      <c r="D38" s="132">
        <f t="shared" si="0"/>
        <v>1501200</v>
      </c>
    </row>
    <row r="39" spans="1:4" x14ac:dyDescent="0.25">
      <c r="A39" s="141">
        <v>54000</v>
      </c>
      <c r="B39" s="142" t="s">
        <v>31</v>
      </c>
      <c r="C39" s="143">
        <v>435</v>
      </c>
      <c r="D39" s="132">
        <f t="shared" si="0"/>
        <v>2349000</v>
      </c>
    </row>
    <row r="40" spans="1:4" x14ac:dyDescent="0.25">
      <c r="A40" s="141">
        <v>55000</v>
      </c>
      <c r="B40" s="142" t="s">
        <v>32</v>
      </c>
      <c r="C40" s="143">
        <v>665</v>
      </c>
      <c r="D40" s="132">
        <f t="shared" si="0"/>
        <v>3591000</v>
      </c>
    </row>
    <row r="41" spans="1:4" ht="15.75" thickBot="1" x14ac:dyDescent="0.3">
      <c r="A41" s="144">
        <v>56000</v>
      </c>
      <c r="B41" s="145" t="s">
        <v>33</v>
      </c>
      <c r="C41" s="146">
        <v>857</v>
      </c>
      <c r="D41" s="133">
        <f t="shared" si="0"/>
        <v>4627800</v>
      </c>
    </row>
    <row r="42" spans="1:4" ht="15.75" thickBot="1" x14ac:dyDescent="0.3">
      <c r="A42" s="410" t="s">
        <v>85</v>
      </c>
      <c r="B42" s="411"/>
      <c r="C42" s="147">
        <f>SUM(C16:C41)</f>
        <v>123079</v>
      </c>
      <c r="D42" s="148">
        <f>SUM(D16:D41)</f>
        <v>664626600</v>
      </c>
    </row>
    <row r="43" spans="1:4" x14ac:dyDescent="0.25">
      <c r="A43" s="15" t="s">
        <v>87</v>
      </c>
      <c r="B43" s="12"/>
      <c r="C43" s="12"/>
      <c r="D43" s="12"/>
    </row>
    <row r="45" spans="1:4" x14ac:dyDescent="0.25">
      <c r="A45" s="183"/>
    </row>
  </sheetData>
  <mergeCells count="9">
    <mergeCell ref="D14:D15"/>
    <mergeCell ref="A42:B42"/>
    <mergeCell ref="A7:C7"/>
    <mergeCell ref="A8:C8"/>
    <mergeCell ref="A9:C9"/>
    <mergeCell ref="A10:C10"/>
    <mergeCell ref="A14:A15"/>
    <mergeCell ref="B14:B15"/>
    <mergeCell ref="C14:C15"/>
  </mergeCells>
  <pageMargins left="0.7" right="0.7" top="0.78740157499999996" bottom="0.78740157499999996" header="0.3" footer="0.3"/>
  <pageSetup paperSize="9" orientation="portrait" r:id="rId1"/>
  <headerFooter>
    <oddHeader xml:space="preserve">&amp;LČ. j.: MSMT-2019/2019-1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35"/>
  <sheetViews>
    <sheetView zoomScale="85" zoomScaleNormal="85" workbookViewId="0">
      <selection activeCell="A36" sqref="A36"/>
    </sheetView>
  </sheetViews>
  <sheetFormatPr defaultRowHeight="15" x14ac:dyDescent="0.25"/>
  <cols>
    <col min="1" max="1" width="11.140625" customWidth="1"/>
    <col min="2" max="2" width="60.7109375" customWidth="1"/>
    <col min="3" max="3" width="17.28515625" customWidth="1"/>
  </cols>
  <sheetData>
    <row r="1" spans="1:3" ht="27.75" x14ac:dyDescent="0.25">
      <c r="A1" s="160" t="s">
        <v>1</v>
      </c>
      <c r="B1" s="161"/>
      <c r="C1" s="161"/>
    </row>
    <row r="2" spans="1:3" x14ac:dyDescent="0.25">
      <c r="A2" s="162"/>
      <c r="B2" s="161"/>
      <c r="C2" s="161"/>
    </row>
    <row r="3" spans="1:3" ht="20.25" x14ac:dyDescent="0.25">
      <c r="A3" s="163" t="s">
        <v>90</v>
      </c>
      <c r="B3" s="161"/>
      <c r="C3" s="164"/>
    </row>
    <row r="4" spans="1:3" x14ac:dyDescent="0.25">
      <c r="A4" s="165"/>
      <c r="B4" s="161"/>
      <c r="C4" s="164"/>
    </row>
    <row r="5" spans="1:3" ht="15.75" thickBot="1" x14ac:dyDescent="0.3">
      <c r="A5" s="166"/>
      <c r="B5" s="166"/>
      <c r="C5" s="167" t="s">
        <v>5</v>
      </c>
    </row>
    <row r="6" spans="1:3" ht="30.75" thickBot="1" x14ac:dyDescent="0.3">
      <c r="A6" s="168" t="s">
        <v>6</v>
      </c>
      <c r="B6" s="169" t="s">
        <v>7</v>
      </c>
      <c r="C6" s="170" t="s">
        <v>89</v>
      </c>
    </row>
    <row r="7" spans="1:3" x14ac:dyDescent="0.25">
      <c r="A7" s="171">
        <v>11000</v>
      </c>
      <c r="B7" s="172" t="s">
        <v>8</v>
      </c>
      <c r="C7" s="173">
        <v>192786913.49339017</v>
      </c>
    </row>
    <row r="8" spans="1:3" x14ac:dyDescent="0.25">
      <c r="A8" s="174">
        <v>12000</v>
      </c>
      <c r="B8" s="172" t="s">
        <v>9</v>
      </c>
      <c r="C8" s="173">
        <v>32130324.133257754</v>
      </c>
    </row>
    <row r="9" spans="1:3" x14ac:dyDescent="0.25">
      <c r="A9" s="174">
        <v>13000</v>
      </c>
      <c r="B9" s="172" t="s">
        <v>10</v>
      </c>
      <c r="C9" s="173">
        <v>25486502.49062185</v>
      </c>
    </row>
    <row r="10" spans="1:3" x14ac:dyDescent="0.25">
      <c r="A10" s="174">
        <v>14000</v>
      </c>
      <c r="B10" s="172" t="s">
        <v>11</v>
      </c>
      <c r="C10" s="173">
        <v>115628859.53559446</v>
      </c>
    </row>
    <row r="11" spans="1:3" x14ac:dyDescent="0.25">
      <c r="A11" s="174">
        <v>15000</v>
      </c>
      <c r="B11" s="172" t="s">
        <v>12</v>
      </c>
      <c r="C11" s="173">
        <v>69979523.235631198</v>
      </c>
    </row>
    <row r="12" spans="1:3" x14ac:dyDescent="0.25">
      <c r="A12" s="174">
        <v>16000</v>
      </c>
      <c r="B12" s="172" t="s">
        <v>13</v>
      </c>
      <c r="C12" s="173">
        <v>13808088.69307095</v>
      </c>
    </row>
    <row r="13" spans="1:3" x14ac:dyDescent="0.25">
      <c r="A13" s="174">
        <v>17000</v>
      </c>
      <c r="B13" s="172" t="s">
        <v>14</v>
      </c>
      <c r="C13" s="173">
        <v>28868319.66339099</v>
      </c>
    </row>
    <row r="14" spans="1:3" x14ac:dyDescent="0.25">
      <c r="A14" s="174">
        <v>18000</v>
      </c>
      <c r="B14" s="172" t="s">
        <v>15</v>
      </c>
      <c r="C14" s="173">
        <v>21276852.072921127</v>
      </c>
    </row>
    <row r="15" spans="1:3" x14ac:dyDescent="0.25">
      <c r="A15" s="174">
        <v>19000</v>
      </c>
      <c r="B15" s="172" t="s">
        <v>16</v>
      </c>
      <c r="C15" s="173">
        <v>14193730.240128862</v>
      </c>
    </row>
    <row r="16" spans="1:3" x14ac:dyDescent="0.25">
      <c r="A16" s="174">
        <v>21000</v>
      </c>
      <c r="B16" s="172" t="s">
        <v>17</v>
      </c>
      <c r="C16" s="175">
        <v>77376495.4791805</v>
      </c>
    </row>
    <row r="17" spans="1:3" x14ac:dyDescent="0.25">
      <c r="A17" s="174">
        <v>22000</v>
      </c>
      <c r="B17" s="172" t="s">
        <v>18</v>
      </c>
      <c r="C17" s="173">
        <v>22642026.900199607</v>
      </c>
    </row>
    <row r="18" spans="1:3" x14ac:dyDescent="0.25">
      <c r="A18" s="174">
        <v>23000</v>
      </c>
      <c r="B18" s="172" t="s">
        <v>19</v>
      </c>
      <c r="C18" s="173">
        <v>38173562.895330936</v>
      </c>
    </row>
    <row r="19" spans="1:3" x14ac:dyDescent="0.25">
      <c r="A19" s="174">
        <v>24000</v>
      </c>
      <c r="B19" s="172" t="s">
        <v>20</v>
      </c>
      <c r="C19" s="173">
        <v>23022372.629596937</v>
      </c>
    </row>
    <row r="20" spans="1:3" x14ac:dyDescent="0.25">
      <c r="A20" s="174">
        <v>25000</v>
      </c>
      <c r="B20" s="172" t="s">
        <v>21</v>
      </c>
      <c r="C20" s="173">
        <v>27345721.99554982</v>
      </c>
    </row>
    <row r="21" spans="1:3" x14ac:dyDescent="0.25">
      <c r="A21" s="174">
        <v>26000</v>
      </c>
      <c r="B21" s="172" t="s">
        <v>22</v>
      </c>
      <c r="C21" s="173">
        <v>68123967.604023442</v>
      </c>
    </row>
    <row r="22" spans="1:3" x14ac:dyDescent="0.25">
      <c r="A22" s="174">
        <v>27000</v>
      </c>
      <c r="B22" s="172" t="s">
        <v>23</v>
      </c>
      <c r="C22" s="173">
        <v>46817893.046134256</v>
      </c>
    </row>
    <row r="23" spans="1:3" x14ac:dyDescent="0.25">
      <c r="A23" s="174">
        <v>28000</v>
      </c>
      <c r="B23" s="172" t="s">
        <v>24</v>
      </c>
      <c r="C23" s="173">
        <v>29943013.923991617</v>
      </c>
    </row>
    <row r="24" spans="1:3" x14ac:dyDescent="0.25">
      <c r="A24" s="174">
        <v>31000</v>
      </c>
      <c r="B24" s="172" t="s">
        <v>25</v>
      </c>
      <c r="C24" s="173">
        <v>47237158.283234157</v>
      </c>
    </row>
    <row r="25" spans="1:3" x14ac:dyDescent="0.25">
      <c r="A25" s="174">
        <v>41000</v>
      </c>
      <c r="B25" s="172" t="s">
        <v>26</v>
      </c>
      <c r="C25" s="173">
        <v>63438905.707138121</v>
      </c>
    </row>
    <row r="26" spans="1:3" x14ac:dyDescent="0.25">
      <c r="A26" s="174">
        <v>43000</v>
      </c>
      <c r="B26" s="172" t="s">
        <v>27</v>
      </c>
      <c r="C26" s="173">
        <v>33366779.935381144</v>
      </c>
    </row>
    <row r="27" spans="1:3" x14ac:dyDescent="0.25">
      <c r="A27" s="174">
        <v>51000</v>
      </c>
      <c r="B27" s="176" t="s">
        <v>28</v>
      </c>
      <c r="C27" s="175">
        <v>13118687.914681965</v>
      </c>
    </row>
    <row r="28" spans="1:3" x14ac:dyDescent="0.25">
      <c r="A28" s="174">
        <v>52000</v>
      </c>
      <c r="B28" s="176" t="s">
        <v>29</v>
      </c>
      <c r="C28" s="175">
        <v>3087530.1253157565</v>
      </c>
    </row>
    <row r="29" spans="1:3" x14ac:dyDescent="0.25">
      <c r="A29" s="174">
        <v>53000</v>
      </c>
      <c r="B29" s="176" t="s">
        <v>30</v>
      </c>
      <c r="C29" s="175">
        <v>4687352.4778484572</v>
      </c>
    </row>
    <row r="30" spans="1:3" x14ac:dyDescent="0.25">
      <c r="A30" s="174">
        <v>54000</v>
      </c>
      <c r="B30" s="176" t="s">
        <v>31</v>
      </c>
      <c r="C30" s="175">
        <v>7494471.4850818012</v>
      </c>
    </row>
    <row r="31" spans="1:3" x14ac:dyDescent="0.25">
      <c r="A31" s="174">
        <v>55000</v>
      </c>
      <c r="B31" s="176" t="s">
        <v>32</v>
      </c>
      <c r="C31" s="175">
        <v>6207228.5125777042</v>
      </c>
    </row>
    <row r="32" spans="1:3" ht="15.75" thickBot="1" x14ac:dyDescent="0.3">
      <c r="A32" s="177">
        <v>56000</v>
      </c>
      <c r="B32" s="178" t="s">
        <v>33</v>
      </c>
      <c r="C32" s="179">
        <v>8757717.5267264992</v>
      </c>
    </row>
    <row r="33" spans="1:3" ht="15.75" thickBot="1" x14ac:dyDescent="0.3">
      <c r="A33" s="180"/>
      <c r="B33" s="181" t="s">
        <v>34</v>
      </c>
      <c r="C33" s="182">
        <v>1035000000</v>
      </c>
    </row>
    <row r="35" spans="1:3" x14ac:dyDescent="0.25">
      <c r="A35" s="183"/>
    </row>
  </sheetData>
  <pageMargins left="0.7" right="0.7" top="0.78740157499999996" bottom="0.78740157499999996" header="0.3" footer="0.3"/>
  <pageSetup paperSize="9" orientation="portrait" r:id="rId1"/>
  <headerFooter>
    <oddHeader xml:space="preserve">&amp;LČ. j.: MSMT-2019/2019-1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23"/>
  <sheetViews>
    <sheetView zoomScale="85" zoomScaleNormal="85" workbookViewId="0">
      <selection activeCell="A124" sqref="A124"/>
    </sheetView>
  </sheetViews>
  <sheetFormatPr defaultRowHeight="15" x14ac:dyDescent="0.25"/>
  <cols>
    <col min="2" max="2" width="55" customWidth="1"/>
    <col min="3" max="7" width="16" customWidth="1"/>
    <col min="8" max="10" width="16.140625" customWidth="1"/>
    <col min="12" max="12" width="13.5703125" customWidth="1"/>
  </cols>
  <sheetData>
    <row r="1" spans="1:12" ht="27.75" x14ac:dyDescent="0.4">
      <c r="A1" s="184" t="s">
        <v>4</v>
      </c>
    </row>
    <row r="2" spans="1:12" x14ac:dyDescent="0.25">
      <c r="A2" s="1"/>
    </row>
    <row r="3" spans="1:12" ht="20.25" x14ac:dyDescent="0.3">
      <c r="A3" s="185" t="s">
        <v>98</v>
      </c>
    </row>
    <row r="4" spans="1:12" ht="15.75" thickBot="1" x14ac:dyDescent="0.3">
      <c r="J4" s="199" t="s">
        <v>5</v>
      </c>
    </row>
    <row r="5" spans="1:12" x14ac:dyDescent="0.25">
      <c r="A5" s="432" t="s">
        <v>92</v>
      </c>
      <c r="B5" s="433"/>
      <c r="C5" s="422" t="s">
        <v>118</v>
      </c>
      <c r="D5" s="434"/>
      <c r="E5" s="422" t="s">
        <v>93</v>
      </c>
      <c r="F5" s="423"/>
      <c r="G5" s="435" t="s">
        <v>94</v>
      </c>
      <c r="H5" s="434"/>
      <c r="I5" s="426" t="s">
        <v>96</v>
      </c>
      <c r="J5" s="427"/>
    </row>
    <row r="6" spans="1:12" ht="15.75" thickBot="1" x14ac:dyDescent="0.3">
      <c r="A6" s="430" t="s">
        <v>36</v>
      </c>
      <c r="B6" s="431"/>
      <c r="C6" s="186"/>
      <c r="D6" s="221">
        <v>0.75</v>
      </c>
      <c r="E6" s="222"/>
      <c r="F6" s="223">
        <v>0.15</v>
      </c>
      <c r="G6" s="224"/>
      <c r="H6" s="221">
        <v>0.1</v>
      </c>
      <c r="I6" s="225">
        <f>D6+F6+H6</f>
        <v>1</v>
      </c>
      <c r="J6" s="226">
        <v>250000000</v>
      </c>
    </row>
    <row r="7" spans="1:12" x14ac:dyDescent="0.25">
      <c r="A7" s="187">
        <v>1100</v>
      </c>
      <c r="B7" s="188" t="s">
        <v>8</v>
      </c>
      <c r="C7" s="200"/>
      <c r="D7" s="227">
        <f>D36</f>
        <v>0.18199199999999999</v>
      </c>
      <c r="E7" s="228"/>
      <c r="F7" s="229">
        <f t="shared" ref="F7:F32" si="0">0.5*F36+0.3*F65+0.2*F94</f>
        <v>0.19744642637774598</v>
      </c>
      <c r="G7" s="230"/>
      <c r="H7" s="229">
        <f t="shared" ref="H7:H32" si="1">0.5*H36+0.3*H65+0.2*H94</f>
        <v>0.23738669910517718</v>
      </c>
      <c r="I7" s="231">
        <f>$D$6*D7+$F$6*F7+$H$6*H7</f>
        <v>0.18984963386717962</v>
      </c>
      <c r="J7" s="232">
        <f>ROUND($J$6*I7,-3)</f>
        <v>47462000</v>
      </c>
      <c r="L7" s="358"/>
    </row>
    <row r="8" spans="1:12" x14ac:dyDescent="0.25">
      <c r="A8" s="189">
        <v>1200</v>
      </c>
      <c r="B8" s="190" t="s">
        <v>9</v>
      </c>
      <c r="C8" s="201"/>
      <c r="D8" s="233">
        <f t="shared" ref="D8:D32" si="2">D37</f>
        <v>1.8952E-2</v>
      </c>
      <c r="E8" s="234"/>
      <c r="F8" s="235">
        <f t="shared" si="0"/>
        <v>1.8089079639363785E-2</v>
      </c>
      <c r="G8" s="236"/>
      <c r="H8" s="235">
        <f t="shared" si="1"/>
        <v>1.3107074549090278E-2</v>
      </c>
      <c r="I8" s="237">
        <f t="shared" ref="I8:I32" si="3">$D$6*D8+$F$6*F8+$H$6*H8</f>
        <v>1.8238069400813597E-2</v>
      </c>
      <c r="J8" s="238">
        <f>ROUND($J$6*I8-100,-3)</f>
        <v>4559000</v>
      </c>
      <c r="L8" s="358"/>
    </row>
    <row r="9" spans="1:12" x14ac:dyDescent="0.25">
      <c r="A9" s="189">
        <v>1300</v>
      </c>
      <c r="B9" s="190" t="s">
        <v>10</v>
      </c>
      <c r="C9" s="201"/>
      <c r="D9" s="233">
        <f t="shared" si="2"/>
        <v>3.5052E-2</v>
      </c>
      <c r="E9" s="234"/>
      <c r="F9" s="235">
        <f t="shared" si="0"/>
        <v>2.1155448145318625E-2</v>
      </c>
      <c r="G9" s="236"/>
      <c r="H9" s="235">
        <f t="shared" si="1"/>
        <v>1.2640928512239942E-2</v>
      </c>
      <c r="I9" s="239">
        <f t="shared" si="3"/>
        <v>3.0726410073021789E-2</v>
      </c>
      <c r="J9" s="238">
        <f t="shared" ref="J9:J32" si="4">ROUND($J$6*I9,-3)</f>
        <v>7682000</v>
      </c>
      <c r="L9" s="358"/>
    </row>
    <row r="10" spans="1:12" x14ac:dyDescent="0.25">
      <c r="A10" s="189">
        <v>1400</v>
      </c>
      <c r="B10" s="190" t="s">
        <v>11</v>
      </c>
      <c r="C10" s="201"/>
      <c r="D10" s="233">
        <f t="shared" si="2"/>
        <v>0.15090799999999999</v>
      </c>
      <c r="E10" s="234"/>
      <c r="F10" s="235">
        <f t="shared" si="0"/>
        <v>0.162517331741803</v>
      </c>
      <c r="G10" s="236"/>
      <c r="H10" s="235">
        <f t="shared" si="1"/>
        <v>0.15216281819435773</v>
      </c>
      <c r="I10" s="239">
        <f t="shared" si="3"/>
        <v>0.15277488158070621</v>
      </c>
      <c r="J10" s="238">
        <f t="shared" si="4"/>
        <v>38194000</v>
      </c>
      <c r="L10" s="358"/>
    </row>
    <row r="11" spans="1:12" x14ac:dyDescent="0.25">
      <c r="A11" s="189">
        <v>1500</v>
      </c>
      <c r="B11" s="190" t="s">
        <v>12</v>
      </c>
      <c r="C11" s="201"/>
      <c r="D11" s="233">
        <f t="shared" si="2"/>
        <v>7.4492000000000003E-2</v>
      </c>
      <c r="E11" s="234"/>
      <c r="F11" s="235">
        <f t="shared" si="0"/>
        <v>9.0246566719648535E-2</v>
      </c>
      <c r="G11" s="236"/>
      <c r="H11" s="235">
        <f t="shared" si="1"/>
        <v>4.6284983371931446E-2</v>
      </c>
      <c r="I11" s="239">
        <f t="shared" si="3"/>
        <v>7.4034483345140428E-2</v>
      </c>
      <c r="J11" s="238">
        <f t="shared" si="4"/>
        <v>18509000</v>
      </c>
      <c r="L11" s="358"/>
    </row>
    <row r="12" spans="1:12" x14ac:dyDescent="0.25">
      <c r="A12" s="189">
        <v>1600</v>
      </c>
      <c r="B12" s="190" t="s">
        <v>13</v>
      </c>
      <c r="C12" s="201"/>
      <c r="D12" s="233">
        <f t="shared" si="2"/>
        <v>9.2239999999999996E-3</v>
      </c>
      <c r="E12" s="234"/>
      <c r="F12" s="235">
        <f t="shared" si="0"/>
        <v>2.6810086760193225E-3</v>
      </c>
      <c r="G12" s="236"/>
      <c r="H12" s="235">
        <f t="shared" si="1"/>
        <v>9.6827092061106401E-3</v>
      </c>
      <c r="I12" s="239">
        <f t="shared" si="3"/>
        <v>8.2884222220139612E-3</v>
      </c>
      <c r="J12" s="238">
        <f t="shared" si="4"/>
        <v>2072000</v>
      </c>
      <c r="L12" s="358"/>
    </row>
    <row r="13" spans="1:12" x14ac:dyDescent="0.25">
      <c r="A13" s="189">
        <v>1700</v>
      </c>
      <c r="B13" s="190" t="s">
        <v>14</v>
      </c>
      <c r="C13" s="201"/>
      <c r="D13" s="233">
        <f t="shared" si="2"/>
        <v>4.2212E-2</v>
      </c>
      <c r="E13" s="234"/>
      <c r="F13" s="235">
        <f t="shared" si="0"/>
        <v>2.3698587991529466E-2</v>
      </c>
      <c r="G13" s="236"/>
      <c r="H13" s="235">
        <f t="shared" si="1"/>
        <v>1.7816408865521504E-2</v>
      </c>
      <c r="I13" s="239">
        <f t="shared" si="3"/>
        <v>3.699542908528157E-2</v>
      </c>
      <c r="J13" s="238">
        <f t="shared" si="4"/>
        <v>9249000</v>
      </c>
      <c r="L13" s="358"/>
    </row>
    <row r="14" spans="1:12" x14ac:dyDescent="0.25">
      <c r="A14" s="189">
        <v>1800</v>
      </c>
      <c r="B14" s="190" t="s">
        <v>15</v>
      </c>
      <c r="C14" s="201"/>
      <c r="D14" s="233">
        <f t="shared" si="2"/>
        <v>2.2575999999999999E-2</v>
      </c>
      <c r="E14" s="234"/>
      <c r="F14" s="235">
        <f t="shared" si="0"/>
        <v>2.6441151535052908E-2</v>
      </c>
      <c r="G14" s="236"/>
      <c r="H14" s="235">
        <f t="shared" si="1"/>
        <v>2.1614680639099368E-2</v>
      </c>
      <c r="I14" s="239">
        <f t="shared" si="3"/>
        <v>2.3059640794167873E-2</v>
      </c>
      <c r="J14" s="238">
        <f>ROUND($J$6*I14,-3)</f>
        <v>5765000</v>
      </c>
      <c r="L14" s="358"/>
    </row>
    <row r="15" spans="1:12" x14ac:dyDescent="0.25">
      <c r="A15" s="189">
        <v>1900</v>
      </c>
      <c r="B15" s="190" t="s">
        <v>16</v>
      </c>
      <c r="C15" s="201"/>
      <c r="D15" s="233">
        <f t="shared" si="2"/>
        <v>1.1896E-2</v>
      </c>
      <c r="E15" s="234"/>
      <c r="F15" s="235">
        <f t="shared" si="0"/>
        <v>9.1914531009952716E-3</v>
      </c>
      <c r="G15" s="236"/>
      <c r="H15" s="235">
        <f t="shared" si="1"/>
        <v>2.7297585335739954E-3</v>
      </c>
      <c r="I15" s="239">
        <f t="shared" si="3"/>
        <v>1.057369381850669E-2</v>
      </c>
      <c r="J15" s="238">
        <f t="shared" si="4"/>
        <v>2643000</v>
      </c>
      <c r="L15" s="358"/>
    </row>
    <row r="16" spans="1:12" x14ac:dyDescent="0.25">
      <c r="A16" s="189">
        <v>2100</v>
      </c>
      <c r="B16" s="190" t="s">
        <v>17</v>
      </c>
      <c r="C16" s="201"/>
      <c r="D16" s="233">
        <f t="shared" si="2"/>
        <v>4.2256000000000002E-2</v>
      </c>
      <c r="E16" s="234"/>
      <c r="F16" s="235">
        <f t="shared" si="0"/>
        <v>6.3724394565155121E-2</v>
      </c>
      <c r="G16" s="236"/>
      <c r="H16" s="235">
        <f t="shared" si="1"/>
        <v>9.8409815094724101E-2</v>
      </c>
      <c r="I16" s="239">
        <f t="shared" si="3"/>
        <v>5.1091640694245682E-2</v>
      </c>
      <c r="J16" s="238">
        <f t="shared" si="4"/>
        <v>12773000</v>
      </c>
      <c r="L16" s="358"/>
    </row>
    <row r="17" spans="1:12" x14ac:dyDescent="0.25">
      <c r="A17" s="189">
        <v>2200</v>
      </c>
      <c r="B17" s="190" t="s">
        <v>18</v>
      </c>
      <c r="C17" s="201"/>
      <c r="D17" s="233">
        <f t="shared" si="2"/>
        <v>1.3795999999999999E-2</v>
      </c>
      <c r="E17" s="234"/>
      <c r="F17" s="235">
        <f t="shared" si="0"/>
        <v>1.1725969903434951E-2</v>
      </c>
      <c r="G17" s="236"/>
      <c r="H17" s="235">
        <f t="shared" si="1"/>
        <v>1.803916998117152E-2</v>
      </c>
      <c r="I17" s="239">
        <f t="shared" si="3"/>
        <v>1.3909812483632393E-2</v>
      </c>
      <c r="J17" s="238">
        <f t="shared" si="4"/>
        <v>3477000</v>
      </c>
      <c r="L17" s="358"/>
    </row>
    <row r="18" spans="1:12" x14ac:dyDescent="0.25">
      <c r="A18" s="189">
        <v>2300</v>
      </c>
      <c r="B18" s="190" t="s">
        <v>19</v>
      </c>
      <c r="C18" s="201"/>
      <c r="D18" s="233">
        <f t="shared" si="2"/>
        <v>3.5563999999999998E-2</v>
      </c>
      <c r="E18" s="234"/>
      <c r="F18" s="235">
        <f t="shared" si="0"/>
        <v>3.4053330164756229E-2</v>
      </c>
      <c r="G18" s="236"/>
      <c r="H18" s="235">
        <f t="shared" si="1"/>
        <v>2.1179534622118853E-2</v>
      </c>
      <c r="I18" s="239">
        <f t="shared" si="3"/>
        <v>3.3898952986925315E-2</v>
      </c>
      <c r="J18" s="238">
        <f t="shared" si="4"/>
        <v>8475000</v>
      </c>
      <c r="L18" s="358"/>
    </row>
    <row r="19" spans="1:12" x14ac:dyDescent="0.25">
      <c r="A19" s="189">
        <v>2400</v>
      </c>
      <c r="B19" s="190" t="s">
        <v>20</v>
      </c>
      <c r="C19" s="201"/>
      <c r="D19" s="233">
        <f t="shared" si="2"/>
        <v>2.4916000000000001E-2</v>
      </c>
      <c r="E19" s="234"/>
      <c r="F19" s="235">
        <f t="shared" si="0"/>
        <v>2.2464366313603774E-2</v>
      </c>
      <c r="G19" s="236"/>
      <c r="H19" s="235">
        <f t="shared" si="1"/>
        <v>1.7684055462404352E-2</v>
      </c>
      <c r="I19" s="239">
        <f t="shared" si="3"/>
        <v>2.3825060493281005E-2</v>
      </c>
      <c r="J19" s="238">
        <f t="shared" si="4"/>
        <v>5956000</v>
      </c>
      <c r="L19" s="358"/>
    </row>
    <row r="20" spans="1:12" x14ac:dyDescent="0.25">
      <c r="A20" s="189">
        <v>2500</v>
      </c>
      <c r="B20" s="190" t="s">
        <v>21</v>
      </c>
      <c r="C20" s="201"/>
      <c r="D20" s="233">
        <f t="shared" si="2"/>
        <v>2.4400000000000002E-2</v>
      </c>
      <c r="E20" s="234"/>
      <c r="F20" s="235">
        <f t="shared" si="0"/>
        <v>1.7583540533255275E-2</v>
      </c>
      <c r="G20" s="236"/>
      <c r="H20" s="235">
        <f t="shared" si="1"/>
        <v>1.6053702899848778E-2</v>
      </c>
      <c r="I20" s="239">
        <f t="shared" si="3"/>
        <v>2.2542901369973171E-2</v>
      </c>
      <c r="J20" s="238">
        <f>ROUND($J$6*I20,-3)</f>
        <v>5636000</v>
      </c>
      <c r="L20" s="358"/>
    </row>
    <row r="21" spans="1:12" x14ac:dyDescent="0.25">
      <c r="A21" s="189">
        <v>2600</v>
      </c>
      <c r="B21" s="190" t="s">
        <v>22</v>
      </c>
      <c r="C21" s="201"/>
      <c r="D21" s="233">
        <f t="shared" si="2"/>
        <v>9.0051999999999993E-2</v>
      </c>
      <c r="E21" s="234"/>
      <c r="F21" s="235">
        <f t="shared" si="0"/>
        <v>6.561236332180688E-2</v>
      </c>
      <c r="G21" s="236"/>
      <c r="H21" s="235">
        <f t="shared" si="1"/>
        <v>4.6835801537033234E-2</v>
      </c>
      <c r="I21" s="239">
        <f t="shared" si="3"/>
        <v>8.2064434651974341E-2</v>
      </c>
      <c r="J21" s="238">
        <f t="shared" si="4"/>
        <v>20516000</v>
      </c>
      <c r="L21" s="358"/>
    </row>
    <row r="22" spans="1:12" x14ac:dyDescent="0.25">
      <c r="A22" s="189">
        <v>2700</v>
      </c>
      <c r="B22" s="190" t="s">
        <v>23</v>
      </c>
      <c r="C22" s="201"/>
      <c r="D22" s="233">
        <f t="shared" si="2"/>
        <v>3.1548E-2</v>
      </c>
      <c r="E22" s="234"/>
      <c r="F22" s="235">
        <f t="shared" si="0"/>
        <v>2.2462699252607115E-2</v>
      </c>
      <c r="G22" s="236"/>
      <c r="H22" s="235">
        <f t="shared" si="1"/>
        <v>4.8209817658991884E-2</v>
      </c>
      <c r="I22" s="239">
        <f t="shared" si="3"/>
        <v>3.1851386653790253E-2</v>
      </c>
      <c r="J22" s="238">
        <f t="shared" si="4"/>
        <v>7963000</v>
      </c>
      <c r="L22" s="358"/>
    </row>
    <row r="23" spans="1:12" x14ac:dyDescent="0.25">
      <c r="A23" s="189">
        <v>2800</v>
      </c>
      <c r="B23" s="190" t="s">
        <v>24</v>
      </c>
      <c r="C23" s="201"/>
      <c r="D23" s="233">
        <f t="shared" si="2"/>
        <v>2.0136000000000001E-2</v>
      </c>
      <c r="E23" s="234"/>
      <c r="F23" s="235">
        <f t="shared" si="0"/>
        <v>2.2260061393593735E-2</v>
      </c>
      <c r="G23" s="236"/>
      <c r="H23" s="235">
        <f t="shared" si="1"/>
        <v>2.1342897173512516E-2</v>
      </c>
      <c r="I23" s="239">
        <f t="shared" si="3"/>
        <v>2.0575298926390314E-2</v>
      </c>
      <c r="J23" s="238">
        <f t="shared" si="4"/>
        <v>5144000</v>
      </c>
      <c r="L23" s="358"/>
    </row>
    <row r="24" spans="1:12" x14ac:dyDescent="0.25">
      <c r="A24" s="189">
        <v>3100</v>
      </c>
      <c r="B24" s="190" t="s">
        <v>25</v>
      </c>
      <c r="C24" s="201"/>
      <c r="D24" s="233">
        <f t="shared" si="2"/>
        <v>4.7356000000000002E-2</v>
      </c>
      <c r="E24" s="234"/>
      <c r="F24" s="235">
        <f t="shared" si="0"/>
        <v>8.5826453534519537E-2</v>
      </c>
      <c r="G24" s="236"/>
      <c r="H24" s="235">
        <f t="shared" si="1"/>
        <v>6.5795780332831219E-2</v>
      </c>
      <c r="I24" s="239">
        <f t="shared" si="3"/>
        <v>5.4970546063461051E-2</v>
      </c>
      <c r="J24" s="238">
        <f>ROUND($J$6*I24,-3)</f>
        <v>13743000</v>
      </c>
      <c r="L24" s="358"/>
    </row>
    <row r="25" spans="1:12" x14ac:dyDescent="0.25">
      <c r="A25" s="189">
        <v>4100</v>
      </c>
      <c r="B25" s="190" t="s">
        <v>26</v>
      </c>
      <c r="C25" s="201"/>
      <c r="D25" s="233">
        <f t="shared" si="2"/>
        <v>5.2912000000000001E-2</v>
      </c>
      <c r="E25" s="234"/>
      <c r="F25" s="235">
        <f t="shared" si="0"/>
        <v>4.7254556725277758E-2</v>
      </c>
      <c r="G25" s="236"/>
      <c r="H25" s="235">
        <f t="shared" si="1"/>
        <v>6.7960549419976299E-2</v>
      </c>
      <c r="I25" s="239">
        <f t="shared" si="3"/>
        <v>5.3568238450789285E-2</v>
      </c>
      <c r="J25" s="238">
        <f t="shared" si="4"/>
        <v>13392000</v>
      </c>
      <c r="L25" s="358"/>
    </row>
    <row r="26" spans="1:12" x14ac:dyDescent="0.25">
      <c r="A26" s="189">
        <v>4300</v>
      </c>
      <c r="B26" s="190" t="s">
        <v>27</v>
      </c>
      <c r="C26" s="201"/>
      <c r="D26" s="233">
        <f t="shared" si="2"/>
        <v>2.9648000000000001E-2</v>
      </c>
      <c r="E26" s="234"/>
      <c r="F26" s="235">
        <f t="shared" si="0"/>
        <v>2.6569671119583652E-2</v>
      </c>
      <c r="G26" s="236"/>
      <c r="H26" s="235">
        <f t="shared" si="1"/>
        <v>3.7784198737896235E-2</v>
      </c>
      <c r="I26" s="239">
        <f t="shared" si="3"/>
        <v>2.9999870541727168E-2</v>
      </c>
      <c r="J26" s="238">
        <f t="shared" si="4"/>
        <v>7500000</v>
      </c>
      <c r="L26" s="358"/>
    </row>
    <row r="27" spans="1:12" x14ac:dyDescent="0.25">
      <c r="A27" s="191">
        <v>5100</v>
      </c>
      <c r="B27" s="192" t="s">
        <v>28</v>
      </c>
      <c r="C27" s="202"/>
      <c r="D27" s="240">
        <f t="shared" si="2"/>
        <v>1.5044E-2</v>
      </c>
      <c r="E27" s="241"/>
      <c r="F27" s="242">
        <f t="shared" si="0"/>
        <v>9.1674633878932044E-3</v>
      </c>
      <c r="G27" s="243"/>
      <c r="H27" s="242">
        <f t="shared" si="1"/>
        <v>6.0536985306606124E-3</v>
      </c>
      <c r="I27" s="244">
        <f t="shared" si="3"/>
        <v>1.3263489361250042E-2</v>
      </c>
      <c r="J27" s="245">
        <f t="shared" si="4"/>
        <v>3316000</v>
      </c>
      <c r="L27" s="358"/>
    </row>
    <row r="28" spans="1:12" x14ac:dyDescent="0.25">
      <c r="A28" s="189">
        <v>5200</v>
      </c>
      <c r="B28" s="190" t="s">
        <v>29</v>
      </c>
      <c r="C28" s="201"/>
      <c r="D28" s="233">
        <f t="shared" si="2"/>
        <v>1.7440000000000001E-3</v>
      </c>
      <c r="E28" s="234"/>
      <c r="F28" s="235">
        <f t="shared" si="0"/>
        <v>1.2758951647409012E-3</v>
      </c>
      <c r="G28" s="236"/>
      <c r="H28" s="235">
        <f t="shared" si="1"/>
        <v>2.9368208295454351E-3</v>
      </c>
      <c r="I28" s="239">
        <f t="shared" si="3"/>
        <v>1.7930663576656788E-3</v>
      </c>
      <c r="J28" s="238">
        <f t="shared" si="4"/>
        <v>448000</v>
      </c>
      <c r="L28" s="358"/>
    </row>
    <row r="29" spans="1:12" x14ac:dyDescent="0.25">
      <c r="A29" s="189">
        <v>5300</v>
      </c>
      <c r="B29" s="190" t="s">
        <v>30</v>
      </c>
      <c r="C29" s="201"/>
      <c r="D29" s="233">
        <f t="shared" si="2"/>
        <v>4.7679999999999997E-3</v>
      </c>
      <c r="E29" s="234"/>
      <c r="F29" s="235">
        <f t="shared" si="0"/>
        <v>5.6893035314059719E-3</v>
      </c>
      <c r="G29" s="236"/>
      <c r="H29" s="235">
        <f t="shared" si="1"/>
        <v>4.88798736461053E-3</v>
      </c>
      <c r="I29" s="239">
        <f t="shared" si="3"/>
        <v>4.9181942661719489E-3</v>
      </c>
      <c r="J29" s="238">
        <f>ROUND($J$6*I29,-3)</f>
        <v>1230000</v>
      </c>
      <c r="L29" s="358"/>
    </row>
    <row r="30" spans="1:12" x14ac:dyDescent="0.25">
      <c r="A30" s="189">
        <v>5400</v>
      </c>
      <c r="B30" s="190" t="s">
        <v>31</v>
      </c>
      <c r="C30" s="201"/>
      <c r="D30" s="233">
        <f t="shared" si="2"/>
        <v>9.3240000000000007E-3</v>
      </c>
      <c r="E30" s="234"/>
      <c r="F30" s="235">
        <f t="shared" si="0"/>
        <v>4.9841654181395825E-3</v>
      </c>
      <c r="G30" s="236"/>
      <c r="H30" s="235">
        <f t="shared" si="1"/>
        <v>2.6256661645991507E-3</v>
      </c>
      <c r="I30" s="239">
        <f t="shared" si="3"/>
        <v>8.0031914291808538E-3</v>
      </c>
      <c r="J30" s="238">
        <f t="shared" si="4"/>
        <v>2001000</v>
      </c>
      <c r="L30" s="358"/>
    </row>
    <row r="31" spans="1:12" x14ac:dyDescent="0.25">
      <c r="A31" s="189">
        <v>5500</v>
      </c>
      <c r="B31" s="190" t="s">
        <v>32</v>
      </c>
      <c r="C31" s="201"/>
      <c r="D31" s="233">
        <f t="shared" si="2"/>
        <v>4.8719999999999996E-3</v>
      </c>
      <c r="E31" s="234"/>
      <c r="F31" s="235">
        <f t="shared" si="0"/>
        <v>2.7201372559148827E-3</v>
      </c>
      <c r="G31" s="236"/>
      <c r="H31" s="235">
        <f t="shared" si="1"/>
        <v>2.1160498650452065E-3</v>
      </c>
      <c r="I31" s="239">
        <f t="shared" si="3"/>
        <v>4.2736255748917519E-3</v>
      </c>
      <c r="J31" s="238">
        <f t="shared" si="4"/>
        <v>1068000</v>
      </c>
      <c r="L31" s="358"/>
    </row>
    <row r="32" spans="1:12" ht="15" customHeight="1" thickBot="1" x14ac:dyDescent="0.3">
      <c r="A32" s="193">
        <v>5600</v>
      </c>
      <c r="B32" s="194" t="s">
        <v>33</v>
      </c>
      <c r="C32" s="203"/>
      <c r="D32" s="246">
        <f t="shared" si="2"/>
        <v>4.3600000000000002E-3</v>
      </c>
      <c r="E32" s="247"/>
      <c r="F32" s="248">
        <f t="shared" si="0"/>
        <v>5.158574486834583E-3</v>
      </c>
      <c r="G32" s="249"/>
      <c r="H32" s="248">
        <f t="shared" si="1"/>
        <v>8.6583933479279958E-3</v>
      </c>
      <c r="I32" s="250">
        <f t="shared" si="3"/>
        <v>4.9096255078179872E-3</v>
      </c>
      <c r="J32" s="251">
        <f t="shared" si="4"/>
        <v>1227000</v>
      </c>
      <c r="L32" s="358"/>
    </row>
    <row r="33" spans="1:11" ht="15.75" thickBot="1" x14ac:dyDescent="0.3">
      <c r="A33" s="424" t="s">
        <v>95</v>
      </c>
      <c r="B33" s="428"/>
      <c r="C33" s="195"/>
      <c r="D33" s="252">
        <f>SUM(D7:D32)</f>
        <v>1</v>
      </c>
      <c r="E33" s="253"/>
      <c r="F33" s="252">
        <f>SUM(F7:F32)</f>
        <v>1.0000000000000002</v>
      </c>
      <c r="G33" s="254"/>
      <c r="H33" s="252">
        <f>SUM(H7:H32)</f>
        <v>1</v>
      </c>
      <c r="I33" s="255">
        <f>SUM(I7:I32)</f>
        <v>1</v>
      </c>
      <c r="J33" s="256">
        <f>SUM(J7:J32)</f>
        <v>250000000</v>
      </c>
    </row>
    <row r="34" spans="1:11" ht="15.75" thickBo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1" ht="15.75" thickBot="1" x14ac:dyDescent="0.3">
      <c r="A35" s="419" t="s">
        <v>92</v>
      </c>
      <c r="B35" s="420"/>
      <c r="C35" s="424" t="s">
        <v>118</v>
      </c>
      <c r="D35" s="428"/>
      <c r="E35" s="424" t="s">
        <v>93</v>
      </c>
      <c r="F35" s="425"/>
      <c r="G35" s="429" t="s">
        <v>94</v>
      </c>
      <c r="H35" s="425"/>
      <c r="I35" s="1"/>
      <c r="J35" s="1"/>
    </row>
    <row r="36" spans="1:11" x14ac:dyDescent="0.25">
      <c r="A36" s="187">
        <v>1100</v>
      </c>
      <c r="B36" s="340" t="s">
        <v>8</v>
      </c>
      <c r="C36" s="204">
        <v>45498000</v>
      </c>
      <c r="D36" s="205">
        <f>C36/$C$62</f>
        <v>0.18199199999999999</v>
      </c>
      <c r="E36" s="204">
        <v>273321</v>
      </c>
      <c r="F36" s="206">
        <f>E36/E$62</f>
        <v>0.20812342377465612</v>
      </c>
      <c r="G36" s="207">
        <v>493861</v>
      </c>
      <c r="H36" s="206">
        <f>G36/G$62</f>
        <v>0.23117153636593427</v>
      </c>
      <c r="I36" s="1"/>
      <c r="J36" s="1"/>
      <c r="K36" s="4"/>
    </row>
    <row r="37" spans="1:11" x14ac:dyDescent="0.25">
      <c r="A37" s="189">
        <v>1200</v>
      </c>
      <c r="B37" s="341" t="s">
        <v>9</v>
      </c>
      <c r="C37" s="208">
        <v>4738000</v>
      </c>
      <c r="D37" s="209">
        <f t="shared" ref="D37:D61" si="5">C37/$C$62</f>
        <v>1.8952E-2</v>
      </c>
      <c r="E37" s="208">
        <v>23508</v>
      </c>
      <c r="F37" s="210">
        <f t="shared" ref="F37:F61" si="6">E37/E$62</f>
        <v>1.7900437383496389E-2</v>
      </c>
      <c r="G37" s="211">
        <v>28578</v>
      </c>
      <c r="H37" s="210">
        <f t="shared" ref="H37:H61" si="7">G37/G$62</f>
        <v>1.3377084171995094E-2</v>
      </c>
      <c r="I37" s="1"/>
      <c r="J37" s="1"/>
    </row>
    <row r="38" spans="1:11" x14ac:dyDescent="0.25">
      <c r="A38" s="189">
        <v>1300</v>
      </c>
      <c r="B38" s="341" t="s">
        <v>10</v>
      </c>
      <c r="C38" s="208">
        <v>8763000</v>
      </c>
      <c r="D38" s="209">
        <f t="shared" si="5"/>
        <v>3.5052E-2</v>
      </c>
      <c r="E38" s="208">
        <v>24330</v>
      </c>
      <c r="F38" s="210">
        <f t="shared" si="6"/>
        <v>1.8526358751934112E-2</v>
      </c>
      <c r="G38" s="211">
        <v>25970</v>
      </c>
      <c r="H38" s="210">
        <f t="shared" si="7"/>
        <v>1.2156304708052089E-2</v>
      </c>
      <c r="I38" s="1"/>
      <c r="J38" s="1"/>
    </row>
    <row r="39" spans="1:11" x14ac:dyDescent="0.25">
      <c r="A39" s="189">
        <v>1400</v>
      </c>
      <c r="B39" s="341" t="s">
        <v>11</v>
      </c>
      <c r="C39" s="208">
        <v>37727000</v>
      </c>
      <c r="D39" s="209">
        <f t="shared" si="5"/>
        <v>0.15090799999999999</v>
      </c>
      <c r="E39" s="208">
        <v>214090</v>
      </c>
      <c r="F39" s="210">
        <f t="shared" si="6"/>
        <v>0.16302129655575726</v>
      </c>
      <c r="G39" s="211">
        <v>321022</v>
      </c>
      <c r="H39" s="210">
        <f t="shared" si="7"/>
        <v>0.15026727955288016</v>
      </c>
      <c r="I39" s="1"/>
      <c r="J39" s="1"/>
    </row>
    <row r="40" spans="1:11" x14ac:dyDescent="0.25">
      <c r="A40" s="189">
        <v>1500</v>
      </c>
      <c r="B40" s="341" t="s">
        <v>12</v>
      </c>
      <c r="C40" s="208">
        <v>18623000</v>
      </c>
      <c r="D40" s="209">
        <f t="shared" si="5"/>
        <v>7.4492000000000003E-2</v>
      </c>
      <c r="E40" s="208">
        <v>115727</v>
      </c>
      <c r="F40" s="210">
        <f t="shared" si="6"/>
        <v>8.8121657183932556E-2</v>
      </c>
      <c r="G40" s="211">
        <v>108563</v>
      </c>
      <c r="H40" s="210">
        <f t="shared" si="7"/>
        <v>5.081728563805387E-2</v>
      </c>
      <c r="I40" s="1"/>
      <c r="J40" s="1"/>
    </row>
    <row r="41" spans="1:11" x14ac:dyDescent="0.25">
      <c r="A41" s="189">
        <v>1600</v>
      </c>
      <c r="B41" s="341" t="s">
        <v>13</v>
      </c>
      <c r="C41" s="208">
        <v>2306000</v>
      </c>
      <c r="D41" s="209">
        <f t="shared" si="5"/>
        <v>9.2239999999999996E-3</v>
      </c>
      <c r="E41" s="208">
        <v>2785</v>
      </c>
      <c r="F41" s="210">
        <f t="shared" si="6"/>
        <v>2.1206703298042129E-3</v>
      </c>
      <c r="G41" s="211">
        <v>21609</v>
      </c>
      <c r="H41" s="210">
        <f t="shared" si="7"/>
        <v>1.0114962974058436E-2</v>
      </c>
      <c r="I41" s="1"/>
      <c r="J41" s="1"/>
    </row>
    <row r="42" spans="1:11" x14ac:dyDescent="0.25">
      <c r="A42" s="189">
        <v>1700</v>
      </c>
      <c r="B42" s="341" t="s">
        <v>14</v>
      </c>
      <c r="C42" s="208">
        <v>10553000</v>
      </c>
      <c r="D42" s="209">
        <f t="shared" si="5"/>
        <v>4.2212E-2</v>
      </c>
      <c r="E42" s="208">
        <v>29353</v>
      </c>
      <c r="F42" s="210">
        <f t="shared" si="6"/>
        <v>2.2351179960769501E-2</v>
      </c>
      <c r="G42" s="211">
        <v>39198</v>
      </c>
      <c r="H42" s="210">
        <f t="shared" si="7"/>
        <v>1.8348203001394909E-2</v>
      </c>
      <c r="I42" s="1"/>
      <c r="J42" s="1"/>
    </row>
    <row r="43" spans="1:11" x14ac:dyDescent="0.25">
      <c r="A43" s="189">
        <v>1800</v>
      </c>
      <c r="B43" s="341" t="s">
        <v>15</v>
      </c>
      <c r="C43" s="208">
        <v>5644000</v>
      </c>
      <c r="D43" s="209">
        <f t="shared" si="5"/>
        <v>2.2575999999999999E-2</v>
      </c>
      <c r="E43" s="208">
        <v>35053</v>
      </c>
      <c r="F43" s="210">
        <f t="shared" si="6"/>
        <v>2.6691510617819419E-2</v>
      </c>
      <c r="G43" s="211">
        <v>51051</v>
      </c>
      <c r="H43" s="210">
        <f t="shared" si="7"/>
        <v>2.3896477152513178E-2</v>
      </c>
      <c r="I43" s="1"/>
      <c r="J43" s="1"/>
    </row>
    <row r="44" spans="1:11" x14ac:dyDescent="0.25">
      <c r="A44" s="189">
        <v>1900</v>
      </c>
      <c r="B44" s="341" t="s">
        <v>16</v>
      </c>
      <c r="C44" s="208">
        <v>2974000</v>
      </c>
      <c r="D44" s="209">
        <f t="shared" si="5"/>
        <v>1.1896E-2</v>
      </c>
      <c r="E44" s="208">
        <v>11664</v>
      </c>
      <c r="F44" s="210">
        <f t="shared" si="6"/>
        <v>8.8816871550579327E-3</v>
      </c>
      <c r="G44" s="211">
        <v>6149</v>
      </c>
      <c r="H44" s="210">
        <f t="shared" si="7"/>
        <v>2.8782871640281979E-3</v>
      </c>
      <c r="I44" s="1"/>
      <c r="J44" s="1"/>
    </row>
    <row r="45" spans="1:11" x14ac:dyDescent="0.25">
      <c r="A45" s="189">
        <v>2100</v>
      </c>
      <c r="B45" s="341" t="s">
        <v>17</v>
      </c>
      <c r="C45" s="208">
        <v>10564000</v>
      </c>
      <c r="D45" s="209">
        <f t="shared" si="5"/>
        <v>4.2256000000000002E-2</v>
      </c>
      <c r="E45" s="208">
        <v>83499</v>
      </c>
      <c r="F45" s="210">
        <f t="shared" si="6"/>
        <v>6.3581275356668576E-2</v>
      </c>
      <c r="G45" s="211">
        <v>218645</v>
      </c>
      <c r="H45" s="210">
        <f t="shared" si="7"/>
        <v>0.10234560041940889</v>
      </c>
      <c r="I45" s="1"/>
      <c r="J45" s="1"/>
    </row>
    <row r="46" spans="1:11" x14ac:dyDescent="0.25">
      <c r="A46" s="189">
        <v>2200</v>
      </c>
      <c r="B46" s="341" t="s">
        <v>18</v>
      </c>
      <c r="C46" s="208">
        <v>3449000</v>
      </c>
      <c r="D46" s="209">
        <f t="shared" si="5"/>
        <v>1.3795999999999999E-2</v>
      </c>
      <c r="E46" s="208">
        <v>16819</v>
      </c>
      <c r="F46" s="210">
        <f t="shared" si="6"/>
        <v>1.2807021284372373E-2</v>
      </c>
      <c r="G46" s="211">
        <v>37195</v>
      </c>
      <c r="H46" s="210">
        <f t="shared" si="7"/>
        <v>1.7410618160030707E-2</v>
      </c>
      <c r="I46" s="1"/>
      <c r="J46" s="1"/>
    </row>
    <row r="47" spans="1:11" x14ac:dyDescent="0.25">
      <c r="A47" s="189">
        <v>2300</v>
      </c>
      <c r="B47" s="341" t="s">
        <v>19</v>
      </c>
      <c r="C47" s="208">
        <v>8891000</v>
      </c>
      <c r="D47" s="209">
        <f t="shared" si="5"/>
        <v>3.5563999999999998E-2</v>
      </c>
      <c r="E47" s="208">
        <v>43049</v>
      </c>
      <c r="F47" s="210">
        <f t="shared" si="6"/>
        <v>3.2780156921989788E-2</v>
      </c>
      <c r="G47" s="211">
        <v>43647</v>
      </c>
      <c r="H47" s="210">
        <f t="shared" si="7"/>
        <v>2.0430736680490932E-2</v>
      </c>
      <c r="I47" s="1"/>
      <c r="J47" s="1"/>
    </row>
    <row r="48" spans="1:11" x14ac:dyDescent="0.25">
      <c r="A48" s="189">
        <v>2400</v>
      </c>
      <c r="B48" s="341" t="s">
        <v>20</v>
      </c>
      <c r="C48" s="208">
        <v>6229000</v>
      </c>
      <c r="D48" s="209">
        <f t="shared" si="5"/>
        <v>2.4916000000000001E-2</v>
      </c>
      <c r="E48" s="208">
        <v>27044</v>
      </c>
      <c r="F48" s="210">
        <f t="shared" si="6"/>
        <v>2.0592965313904896E-2</v>
      </c>
      <c r="G48" s="211">
        <v>40788</v>
      </c>
      <c r="H48" s="210">
        <f t="shared" si="7"/>
        <v>1.909246655494912E-2</v>
      </c>
      <c r="I48" s="1"/>
      <c r="J48" s="1"/>
    </row>
    <row r="49" spans="1:10" x14ac:dyDescent="0.25">
      <c r="A49" s="189">
        <v>2500</v>
      </c>
      <c r="B49" s="341" t="s">
        <v>21</v>
      </c>
      <c r="C49" s="208">
        <v>6100000</v>
      </c>
      <c r="D49" s="209">
        <f t="shared" si="5"/>
        <v>2.4400000000000002E-2</v>
      </c>
      <c r="E49" s="208">
        <v>20213</v>
      </c>
      <c r="F49" s="210">
        <f t="shared" si="6"/>
        <v>1.5391421679114024E-2</v>
      </c>
      <c r="G49" s="211">
        <v>38453</v>
      </c>
      <c r="H49" s="210">
        <f t="shared" si="7"/>
        <v>1.7999475738880517E-2</v>
      </c>
      <c r="I49" s="1"/>
      <c r="J49" s="1"/>
    </row>
    <row r="50" spans="1:10" x14ac:dyDescent="0.25">
      <c r="A50" s="189">
        <v>2600</v>
      </c>
      <c r="B50" s="341" t="s">
        <v>22</v>
      </c>
      <c r="C50" s="208">
        <v>22513000</v>
      </c>
      <c r="D50" s="209">
        <f t="shared" si="5"/>
        <v>9.0051999999999993E-2</v>
      </c>
      <c r="E50" s="208">
        <v>87031</v>
      </c>
      <c r="F50" s="210">
        <f t="shared" si="6"/>
        <v>6.6270757441001957E-2</v>
      </c>
      <c r="G50" s="211">
        <v>94618</v>
      </c>
      <c r="H50" s="210">
        <f t="shared" si="7"/>
        <v>4.4289766610183773E-2</v>
      </c>
      <c r="I50" s="1"/>
      <c r="J50" s="1"/>
    </row>
    <row r="51" spans="1:10" x14ac:dyDescent="0.25">
      <c r="A51" s="189">
        <v>2700</v>
      </c>
      <c r="B51" s="341" t="s">
        <v>23</v>
      </c>
      <c r="C51" s="208">
        <v>7887000</v>
      </c>
      <c r="D51" s="209">
        <f t="shared" si="5"/>
        <v>3.1548E-2</v>
      </c>
      <c r="E51" s="208">
        <v>27429</v>
      </c>
      <c r="F51" s="210">
        <f t="shared" si="6"/>
        <v>2.088612799863546E-2</v>
      </c>
      <c r="G51" s="211">
        <v>105180</v>
      </c>
      <c r="H51" s="210">
        <f t="shared" si="7"/>
        <v>4.9233736203038843E-2</v>
      </c>
      <c r="I51" s="1"/>
      <c r="J51" s="1"/>
    </row>
    <row r="52" spans="1:10" x14ac:dyDescent="0.25">
      <c r="A52" s="189">
        <v>2800</v>
      </c>
      <c r="B52" s="341" t="s">
        <v>24</v>
      </c>
      <c r="C52" s="208">
        <v>5034000</v>
      </c>
      <c r="D52" s="209">
        <f t="shared" si="5"/>
        <v>2.0136000000000001E-2</v>
      </c>
      <c r="E52" s="208">
        <v>29818</v>
      </c>
      <c r="F52" s="210">
        <f t="shared" si="6"/>
        <v>2.2705259567002523E-2</v>
      </c>
      <c r="G52" s="211">
        <v>44376</v>
      </c>
      <c r="H52" s="210">
        <f t="shared" si="7"/>
        <v>2.0771974498441259E-2</v>
      </c>
      <c r="I52" s="1"/>
      <c r="J52" s="1"/>
    </row>
    <row r="53" spans="1:10" x14ac:dyDescent="0.25">
      <c r="A53" s="189">
        <v>3100</v>
      </c>
      <c r="B53" s="341" t="s">
        <v>25</v>
      </c>
      <c r="C53" s="208">
        <v>11839000</v>
      </c>
      <c r="D53" s="209">
        <f t="shared" si="5"/>
        <v>4.7356000000000002E-2</v>
      </c>
      <c r="E53" s="208">
        <v>117658</v>
      </c>
      <c r="F53" s="210">
        <f t="shared" si="6"/>
        <v>8.959203937669806E-2</v>
      </c>
      <c r="G53" s="211">
        <v>142219</v>
      </c>
      <c r="H53" s="210">
        <f t="shared" si="7"/>
        <v>6.6571332278569886E-2</v>
      </c>
      <c r="I53" s="1"/>
      <c r="J53" s="1"/>
    </row>
    <row r="54" spans="1:10" x14ac:dyDescent="0.25">
      <c r="A54" s="189">
        <v>4100</v>
      </c>
      <c r="B54" s="341" t="s">
        <v>26</v>
      </c>
      <c r="C54" s="208">
        <v>13228000</v>
      </c>
      <c r="D54" s="209">
        <f t="shared" si="5"/>
        <v>5.2912000000000001E-2</v>
      </c>
      <c r="E54" s="208">
        <v>62319</v>
      </c>
      <c r="F54" s="210">
        <f t="shared" si="6"/>
        <v>4.7453520388893625E-2</v>
      </c>
      <c r="G54" s="211">
        <v>132511</v>
      </c>
      <c r="H54" s="210">
        <f t="shared" si="7"/>
        <v>6.2027111789321923E-2</v>
      </c>
      <c r="I54" s="1"/>
      <c r="J54" s="1"/>
    </row>
    <row r="55" spans="1:10" x14ac:dyDescent="0.25">
      <c r="A55" s="189">
        <v>4300</v>
      </c>
      <c r="B55" s="341" t="s">
        <v>27</v>
      </c>
      <c r="C55" s="208">
        <v>7412000</v>
      </c>
      <c r="D55" s="209">
        <f t="shared" si="5"/>
        <v>2.9648000000000001E-2</v>
      </c>
      <c r="E55" s="208">
        <v>32290</v>
      </c>
      <c r="F55" s="210">
        <f t="shared" si="6"/>
        <v>2.4587592441428378E-2</v>
      </c>
      <c r="G55" s="211">
        <v>83872</v>
      </c>
      <c r="H55" s="210">
        <f t="shared" si="7"/>
        <v>3.9259668404841928E-2</v>
      </c>
      <c r="I55" s="1"/>
      <c r="J55" s="1"/>
    </row>
    <row r="56" spans="1:10" x14ac:dyDescent="0.25">
      <c r="A56" s="189">
        <v>5100</v>
      </c>
      <c r="B56" s="341" t="s">
        <v>28</v>
      </c>
      <c r="C56" s="208">
        <v>3761000</v>
      </c>
      <c r="D56" s="209">
        <f t="shared" si="5"/>
        <v>1.5044E-2</v>
      </c>
      <c r="E56" s="208">
        <v>12470</v>
      </c>
      <c r="F56" s="210">
        <f t="shared" si="6"/>
        <v>9.4954251391951659E-3</v>
      </c>
      <c r="G56" s="211">
        <v>12967</v>
      </c>
      <c r="H56" s="210">
        <f t="shared" si="7"/>
        <v>6.069726728891469E-3</v>
      </c>
      <c r="I56" s="1"/>
      <c r="J56" s="1"/>
    </row>
    <row r="57" spans="1:10" x14ac:dyDescent="0.25">
      <c r="A57" s="189">
        <v>5200</v>
      </c>
      <c r="B57" s="341" t="s">
        <v>29</v>
      </c>
      <c r="C57" s="208">
        <v>436000</v>
      </c>
      <c r="D57" s="209">
        <f t="shared" si="5"/>
        <v>1.7440000000000001E-3</v>
      </c>
      <c r="E57" s="208">
        <v>1337</v>
      </c>
      <c r="F57" s="210">
        <f t="shared" si="6"/>
        <v>1.0180740506097784E-3</v>
      </c>
      <c r="G57" s="211">
        <v>6148</v>
      </c>
      <c r="H57" s="210">
        <f t="shared" si="7"/>
        <v>2.8778190737429434E-3</v>
      </c>
      <c r="I57" s="1"/>
      <c r="J57" s="1"/>
    </row>
    <row r="58" spans="1:10" x14ac:dyDescent="0.25">
      <c r="A58" s="189">
        <v>5300</v>
      </c>
      <c r="B58" s="341" t="s">
        <v>30</v>
      </c>
      <c r="C58" s="208">
        <v>1192000</v>
      </c>
      <c r="D58" s="209">
        <f t="shared" si="5"/>
        <v>4.7679999999999997E-3</v>
      </c>
      <c r="E58" s="208">
        <v>7552</v>
      </c>
      <c r="F58" s="210">
        <f t="shared" si="6"/>
        <v>5.7505573898317475E-3</v>
      </c>
      <c r="G58" s="211">
        <v>9999</v>
      </c>
      <c r="H58" s="210">
        <f t="shared" si="7"/>
        <v>4.680434762256944E-3</v>
      </c>
      <c r="I58" s="1"/>
      <c r="J58" s="1"/>
    </row>
    <row r="59" spans="1:10" x14ac:dyDescent="0.25">
      <c r="A59" s="189">
        <v>5400</v>
      </c>
      <c r="B59" s="341" t="s">
        <v>31</v>
      </c>
      <c r="C59" s="208">
        <v>2331000</v>
      </c>
      <c r="D59" s="209">
        <f t="shared" si="5"/>
        <v>9.3240000000000007E-3</v>
      </c>
      <c r="E59" s="208">
        <v>5306</v>
      </c>
      <c r="F59" s="210">
        <f t="shared" si="6"/>
        <v>4.0403148186503243E-3</v>
      </c>
      <c r="G59" s="211">
        <v>6136</v>
      </c>
      <c r="H59" s="210">
        <f t="shared" si="7"/>
        <v>2.8722019903198929E-3</v>
      </c>
      <c r="I59" s="1"/>
      <c r="J59" s="1"/>
    </row>
    <row r="60" spans="1:10" x14ac:dyDescent="0.25">
      <c r="A60" s="189">
        <v>5500</v>
      </c>
      <c r="B60" s="341" t="s">
        <v>32</v>
      </c>
      <c r="C60" s="208">
        <v>1218000</v>
      </c>
      <c r="D60" s="209">
        <f t="shared" si="5"/>
        <v>4.8719999999999996E-3</v>
      </c>
      <c r="E60" s="208">
        <v>2576</v>
      </c>
      <c r="F60" s="210">
        <f t="shared" si="6"/>
        <v>1.9615248723790493E-3</v>
      </c>
      <c r="G60" s="211">
        <v>4428</v>
      </c>
      <c r="H60" s="210">
        <f t="shared" si="7"/>
        <v>2.0727037831056853E-3</v>
      </c>
      <c r="I60" s="1"/>
      <c r="J60" s="1"/>
    </row>
    <row r="61" spans="1:10" ht="15" customHeight="1" thickBot="1" x14ac:dyDescent="0.3">
      <c r="A61" s="193">
        <v>5600</v>
      </c>
      <c r="B61" s="342" t="s">
        <v>33</v>
      </c>
      <c r="C61" s="212">
        <v>1090000</v>
      </c>
      <c r="D61" s="213">
        <f t="shared" si="5"/>
        <v>4.3600000000000002E-3</v>
      </c>
      <c r="E61" s="212">
        <v>7023</v>
      </c>
      <c r="F61" s="214">
        <f t="shared" si="6"/>
        <v>5.3477442463967639E-3</v>
      </c>
      <c r="G61" s="215">
        <v>19157</v>
      </c>
      <c r="H61" s="214">
        <f t="shared" si="7"/>
        <v>8.9672055946150887E-3</v>
      </c>
      <c r="I61" s="1"/>
      <c r="J61" s="1"/>
    </row>
    <row r="62" spans="1:10" ht="15.75" thickBot="1" x14ac:dyDescent="0.3">
      <c r="A62" s="343">
        <v>2018</v>
      </c>
      <c r="B62" s="335" t="s">
        <v>95</v>
      </c>
      <c r="C62" s="216">
        <f t="shared" ref="C62:H62" si="8">SUM(C36:C61)</f>
        <v>250000000</v>
      </c>
      <c r="D62" s="217">
        <f t="shared" si="8"/>
        <v>1</v>
      </c>
      <c r="E62" s="216">
        <f t="shared" si="8"/>
        <v>1313264</v>
      </c>
      <c r="F62" s="218">
        <f t="shared" si="8"/>
        <v>0.99999999999999978</v>
      </c>
      <c r="G62" s="219">
        <f t="shared" si="8"/>
        <v>2136340</v>
      </c>
      <c r="H62" s="220">
        <f t="shared" si="8"/>
        <v>1.0000000000000002</v>
      </c>
      <c r="I62" s="1"/>
      <c r="J62" s="1"/>
    </row>
    <row r="63" spans="1:10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 thickBot="1" x14ac:dyDescent="0.3">
      <c r="A64" s="419" t="s">
        <v>92</v>
      </c>
      <c r="B64" s="420"/>
      <c r="C64" s="421"/>
      <c r="D64" s="421"/>
      <c r="E64" s="422" t="s">
        <v>93</v>
      </c>
      <c r="F64" s="423"/>
      <c r="G64" s="424" t="s">
        <v>94</v>
      </c>
      <c r="H64" s="425"/>
      <c r="I64" s="1"/>
      <c r="J64" s="1"/>
    </row>
    <row r="65" spans="1:10" x14ac:dyDescent="0.25">
      <c r="A65" s="187">
        <v>1100</v>
      </c>
      <c r="B65" s="340" t="s">
        <v>8</v>
      </c>
      <c r="C65" s="1"/>
      <c r="D65" s="1"/>
      <c r="E65" s="204">
        <v>264082</v>
      </c>
      <c r="F65" s="206">
        <f t="shared" ref="F65:F90" si="9">E65/E$91</f>
        <v>0.19507687261816031</v>
      </c>
      <c r="G65" s="207">
        <v>460094</v>
      </c>
      <c r="H65" s="206">
        <f>G65/G$91</f>
        <v>0.23367124094708935</v>
      </c>
      <c r="I65" s="1"/>
      <c r="J65" s="1"/>
    </row>
    <row r="66" spans="1:10" x14ac:dyDescent="0.25">
      <c r="A66" s="189">
        <v>1200</v>
      </c>
      <c r="B66" s="341" t="s">
        <v>9</v>
      </c>
      <c r="C66" s="1"/>
      <c r="D66" s="1"/>
      <c r="E66" s="208">
        <v>25793</v>
      </c>
      <c r="F66" s="210">
        <f t="shared" si="9"/>
        <v>1.9053240188427113E-2</v>
      </c>
      <c r="G66" s="211">
        <v>25348</v>
      </c>
      <c r="H66" s="210">
        <f t="shared" ref="H66:H90" si="10">G66/G$91</f>
        <v>1.287367063149448E-2</v>
      </c>
      <c r="I66" s="1"/>
      <c r="J66" s="1"/>
    </row>
    <row r="67" spans="1:10" x14ac:dyDescent="0.25">
      <c r="A67" s="189">
        <v>1300</v>
      </c>
      <c r="B67" s="341" t="s">
        <v>10</v>
      </c>
      <c r="C67" s="1"/>
      <c r="D67" s="1"/>
      <c r="E67" s="208">
        <v>29968</v>
      </c>
      <c r="F67" s="210">
        <f t="shared" si="9"/>
        <v>2.2137304771324921E-2</v>
      </c>
      <c r="G67" s="211">
        <v>26034</v>
      </c>
      <c r="H67" s="210">
        <f t="shared" si="10"/>
        <v>1.3222074373533505E-2</v>
      </c>
      <c r="I67" s="1"/>
      <c r="J67" s="1"/>
    </row>
    <row r="68" spans="1:10" x14ac:dyDescent="0.25">
      <c r="A68" s="189">
        <v>1400</v>
      </c>
      <c r="B68" s="341" t="s">
        <v>11</v>
      </c>
      <c r="C68" s="1"/>
      <c r="D68" s="1"/>
      <c r="E68" s="208">
        <v>217391</v>
      </c>
      <c r="F68" s="210">
        <f t="shared" si="9"/>
        <v>0.16058631945885932</v>
      </c>
      <c r="G68" s="211">
        <v>305042</v>
      </c>
      <c r="H68" s="210">
        <f t="shared" si="10"/>
        <v>0.15492386921146989</v>
      </c>
      <c r="I68" s="1"/>
      <c r="J68" s="1"/>
    </row>
    <row r="69" spans="1:10" x14ac:dyDescent="0.25">
      <c r="A69" s="189">
        <v>1500</v>
      </c>
      <c r="B69" s="341" t="s">
        <v>12</v>
      </c>
      <c r="C69" s="1"/>
      <c r="D69" s="1"/>
      <c r="E69" s="208">
        <v>124757</v>
      </c>
      <c r="F69" s="210">
        <f t="shared" si="9"/>
        <v>9.2157759321816052E-2</v>
      </c>
      <c r="G69" s="211">
        <v>87698</v>
      </c>
      <c r="H69" s="210">
        <f t="shared" si="10"/>
        <v>4.4539812491746995E-2</v>
      </c>
      <c r="I69" s="1"/>
      <c r="J69" s="1"/>
    </row>
    <row r="70" spans="1:10" x14ac:dyDescent="0.25">
      <c r="A70" s="189">
        <v>1600</v>
      </c>
      <c r="B70" s="341" t="s">
        <v>13</v>
      </c>
      <c r="C70" s="1"/>
      <c r="D70" s="1"/>
      <c r="E70" s="208">
        <v>4139</v>
      </c>
      <c r="F70" s="210">
        <f t="shared" si="9"/>
        <v>3.0574714511650376E-3</v>
      </c>
      <c r="G70" s="211">
        <v>19004</v>
      </c>
      <c r="H70" s="210">
        <f t="shared" si="10"/>
        <v>9.651697833395971E-3</v>
      </c>
      <c r="I70" s="1"/>
      <c r="J70" s="1"/>
    </row>
    <row r="71" spans="1:10" x14ac:dyDescent="0.25">
      <c r="A71" s="189">
        <v>1700</v>
      </c>
      <c r="B71" s="341" t="s">
        <v>14</v>
      </c>
      <c r="C71" s="1"/>
      <c r="D71" s="1"/>
      <c r="E71" s="208">
        <v>34524</v>
      </c>
      <c r="F71" s="210">
        <f t="shared" si="9"/>
        <v>2.5502813331727898E-2</v>
      </c>
      <c r="G71" s="211">
        <v>34329</v>
      </c>
      <c r="H71" s="210">
        <f t="shared" si="10"/>
        <v>1.7434915540025801E-2</v>
      </c>
      <c r="I71" s="1"/>
      <c r="J71" s="1"/>
    </row>
    <row r="72" spans="1:10" x14ac:dyDescent="0.25">
      <c r="A72" s="189">
        <v>1800</v>
      </c>
      <c r="B72" s="341" t="s">
        <v>15</v>
      </c>
      <c r="C72" s="1"/>
      <c r="D72" s="1"/>
      <c r="E72" s="208">
        <v>35089</v>
      </c>
      <c r="F72" s="210">
        <f t="shared" si="9"/>
        <v>2.592017776031167E-2</v>
      </c>
      <c r="G72" s="211">
        <v>39534</v>
      </c>
      <c r="H72" s="210">
        <f t="shared" si="10"/>
        <v>2.007841623581753E-2</v>
      </c>
      <c r="I72" s="1"/>
      <c r="J72" s="1"/>
    </row>
    <row r="73" spans="1:10" x14ac:dyDescent="0.25">
      <c r="A73" s="189">
        <v>1900</v>
      </c>
      <c r="B73" s="341" t="s">
        <v>16</v>
      </c>
      <c r="C73" s="1"/>
      <c r="D73" s="1"/>
      <c r="E73" s="208">
        <v>12494</v>
      </c>
      <c r="F73" s="210">
        <f t="shared" si="9"/>
        <v>9.2292941074790975E-3</v>
      </c>
      <c r="G73" s="211">
        <v>5418</v>
      </c>
      <c r="H73" s="210">
        <f t="shared" si="10"/>
        <v>2.7516785340633222E-3</v>
      </c>
      <c r="I73" s="1"/>
      <c r="J73" s="1"/>
    </row>
    <row r="74" spans="1:10" x14ac:dyDescent="0.25">
      <c r="A74" s="189">
        <v>2100</v>
      </c>
      <c r="B74" s="341" t="s">
        <v>17</v>
      </c>
      <c r="C74" s="1"/>
      <c r="D74" s="1"/>
      <c r="E74" s="208">
        <v>86023</v>
      </c>
      <c r="F74" s="210">
        <f t="shared" si="9"/>
        <v>6.354502697356125E-2</v>
      </c>
      <c r="G74" s="211">
        <v>185016</v>
      </c>
      <c r="H74" s="210">
        <f t="shared" si="10"/>
        <v>9.3965403406840092E-2</v>
      </c>
      <c r="I74" s="1"/>
      <c r="J74" s="1"/>
    </row>
    <row r="75" spans="1:10" x14ac:dyDescent="0.25">
      <c r="A75" s="189">
        <v>2200</v>
      </c>
      <c r="B75" s="341" t="s">
        <v>18</v>
      </c>
      <c r="C75" s="1"/>
      <c r="D75" s="1"/>
      <c r="E75" s="208">
        <v>15945</v>
      </c>
      <c r="F75" s="210">
        <f t="shared" si="9"/>
        <v>1.1778541263306724E-2</v>
      </c>
      <c r="G75" s="211">
        <v>35011</v>
      </c>
      <c r="H75" s="210">
        <f t="shared" si="10"/>
        <v>1.7781287773364889E-2</v>
      </c>
      <c r="I75" s="1"/>
      <c r="J75" s="1"/>
    </row>
    <row r="76" spans="1:10" x14ac:dyDescent="0.25">
      <c r="A76" s="189">
        <v>2300</v>
      </c>
      <c r="B76" s="341" t="s">
        <v>19</v>
      </c>
      <c r="C76" s="1"/>
      <c r="D76" s="1"/>
      <c r="E76" s="208">
        <v>46361</v>
      </c>
      <c r="F76" s="210">
        <f t="shared" si="9"/>
        <v>3.4246782785083911E-2</v>
      </c>
      <c r="G76" s="211">
        <v>45827</v>
      </c>
      <c r="H76" s="210">
        <f t="shared" si="10"/>
        <v>2.3274487297991853E-2</v>
      </c>
      <c r="I76" s="1"/>
      <c r="J76" s="1"/>
    </row>
    <row r="77" spans="1:10" x14ac:dyDescent="0.25">
      <c r="A77" s="189">
        <v>2400</v>
      </c>
      <c r="B77" s="341" t="s">
        <v>20</v>
      </c>
      <c r="C77" s="1"/>
      <c r="D77" s="1"/>
      <c r="E77" s="208">
        <v>32912</v>
      </c>
      <c r="F77" s="210">
        <f t="shared" si="9"/>
        <v>2.4312031988582682E-2</v>
      </c>
      <c r="G77" s="211">
        <v>33714</v>
      </c>
      <c r="H77" s="210">
        <f t="shared" si="10"/>
        <v>1.712257107741064E-2</v>
      </c>
      <c r="I77" s="1"/>
      <c r="J77" s="1"/>
    </row>
    <row r="78" spans="1:10" x14ac:dyDescent="0.25">
      <c r="A78" s="189">
        <v>2500</v>
      </c>
      <c r="B78" s="341" t="s">
        <v>21</v>
      </c>
      <c r="C78" s="1"/>
      <c r="D78" s="1"/>
      <c r="E78" s="208">
        <v>24670</v>
      </c>
      <c r="F78" s="210">
        <f t="shared" si="9"/>
        <v>1.8223682217985378E-2</v>
      </c>
      <c r="G78" s="211">
        <v>26450</v>
      </c>
      <c r="H78" s="210">
        <f t="shared" si="10"/>
        <v>1.3433351278326849E-2</v>
      </c>
      <c r="I78" s="1"/>
      <c r="J78" s="1"/>
    </row>
    <row r="79" spans="1:10" x14ac:dyDescent="0.25">
      <c r="A79" s="189">
        <v>2600</v>
      </c>
      <c r="B79" s="341" t="s">
        <v>22</v>
      </c>
      <c r="C79" s="1"/>
      <c r="D79" s="1"/>
      <c r="E79" s="208">
        <v>84397</v>
      </c>
      <c r="F79" s="210">
        <f t="shared" si="9"/>
        <v>6.2343903856964408E-2</v>
      </c>
      <c r="G79" s="211">
        <v>105328</v>
      </c>
      <c r="H79" s="210">
        <f t="shared" si="10"/>
        <v>5.3493687086714946E-2</v>
      </c>
      <c r="I79" s="1"/>
      <c r="J79" s="1"/>
    </row>
    <row r="80" spans="1:10" x14ac:dyDescent="0.25">
      <c r="A80" s="189">
        <v>2700</v>
      </c>
      <c r="B80" s="341" t="s">
        <v>23</v>
      </c>
      <c r="C80" s="1"/>
      <c r="D80" s="1"/>
      <c r="E80" s="208">
        <v>28771</v>
      </c>
      <c r="F80" s="210">
        <f t="shared" si="9"/>
        <v>2.1253083141210268E-2</v>
      </c>
      <c r="G80" s="211">
        <v>88132</v>
      </c>
      <c r="H80" s="210">
        <f t="shared" si="10"/>
        <v>4.4760231185690051E-2</v>
      </c>
      <c r="I80" s="1"/>
      <c r="J80" s="1"/>
    </row>
    <row r="81" spans="1:10" x14ac:dyDescent="0.25">
      <c r="A81" s="189">
        <v>2800</v>
      </c>
      <c r="B81" s="341" t="s">
        <v>24</v>
      </c>
      <c r="C81" s="1"/>
      <c r="D81" s="1"/>
      <c r="E81" s="208">
        <v>31498</v>
      </c>
      <c r="F81" s="210">
        <f t="shared" si="9"/>
        <v>2.3267512869967713E-2</v>
      </c>
      <c r="G81" s="211">
        <v>43613</v>
      </c>
      <c r="H81" s="210">
        <f t="shared" si="10"/>
        <v>2.2150047232577273E-2</v>
      </c>
      <c r="I81" s="1"/>
      <c r="J81" s="1"/>
    </row>
    <row r="82" spans="1:10" x14ac:dyDescent="0.25">
      <c r="A82" s="189">
        <v>3100</v>
      </c>
      <c r="B82" s="341" t="s">
        <v>25</v>
      </c>
      <c r="C82" s="1"/>
      <c r="D82" s="1"/>
      <c r="E82" s="208">
        <v>110757</v>
      </c>
      <c r="F82" s="210">
        <f t="shared" si="9"/>
        <v>8.181598587018267E-2</v>
      </c>
      <c r="G82" s="211">
        <v>131889</v>
      </c>
      <c r="H82" s="210">
        <f t="shared" si="10"/>
        <v>6.698341273146502E-2</v>
      </c>
      <c r="I82" s="1"/>
      <c r="J82" s="1"/>
    </row>
    <row r="83" spans="1:10" x14ac:dyDescent="0.25">
      <c r="A83" s="189">
        <v>4100</v>
      </c>
      <c r="B83" s="341" t="s">
        <v>26</v>
      </c>
      <c r="C83" s="1"/>
      <c r="D83" s="1"/>
      <c r="E83" s="208">
        <v>64652</v>
      </c>
      <c r="F83" s="210">
        <f t="shared" si="9"/>
        <v>4.7758309799642913E-2</v>
      </c>
      <c r="G83" s="211">
        <v>138627</v>
      </c>
      <c r="H83" s="210">
        <f t="shared" si="10"/>
        <v>7.0405489136507224E-2</v>
      </c>
      <c r="I83" s="1"/>
      <c r="J83" s="1"/>
    </row>
    <row r="84" spans="1:10" x14ac:dyDescent="0.25">
      <c r="A84" s="189">
        <v>4300</v>
      </c>
      <c r="B84" s="341" t="s">
        <v>27</v>
      </c>
      <c r="C84" s="1"/>
      <c r="D84" s="1"/>
      <c r="E84" s="208">
        <v>39294</v>
      </c>
      <c r="F84" s="210">
        <f t="shared" si="9"/>
        <v>2.9026403286320123E-2</v>
      </c>
      <c r="G84" s="211">
        <v>78555</v>
      </c>
      <c r="H84" s="210">
        <f t="shared" si="10"/>
        <v>3.9896291480868269E-2</v>
      </c>
      <c r="I84" s="1"/>
      <c r="J84" s="1"/>
    </row>
    <row r="85" spans="1:10" x14ac:dyDescent="0.25">
      <c r="A85" s="189">
        <v>5100</v>
      </c>
      <c r="B85" s="341" t="s">
        <v>28</v>
      </c>
      <c r="C85" s="1"/>
      <c r="D85" s="1"/>
      <c r="E85" s="208">
        <v>11774</v>
      </c>
      <c r="F85" s="210">
        <f t="shared" si="9"/>
        <v>8.6974314728236659E-3</v>
      </c>
      <c r="G85" s="211">
        <v>10821</v>
      </c>
      <c r="H85" s="210">
        <f t="shared" si="10"/>
        <v>5.495738910501884E-3</v>
      </c>
      <c r="I85" s="1"/>
      <c r="J85" s="1"/>
    </row>
    <row r="86" spans="1:10" x14ac:dyDescent="0.25">
      <c r="A86" s="189">
        <v>5200</v>
      </c>
      <c r="B86" s="341" t="s">
        <v>29</v>
      </c>
      <c r="C86" s="1"/>
      <c r="D86" s="1"/>
      <c r="E86" s="208">
        <v>3072</v>
      </c>
      <c r="F86" s="210">
        <f t="shared" si="9"/>
        <v>2.2692805745298372E-3</v>
      </c>
      <c r="G86" s="211">
        <v>6024</v>
      </c>
      <c r="H86" s="210">
        <f t="shared" si="10"/>
        <v>3.0594521021036275E-3</v>
      </c>
      <c r="I86" s="1"/>
      <c r="J86" s="1"/>
    </row>
    <row r="87" spans="1:10" x14ac:dyDescent="0.25">
      <c r="A87" s="189">
        <v>5300</v>
      </c>
      <c r="B87" s="341" t="s">
        <v>30</v>
      </c>
      <c r="C87" s="1"/>
      <c r="D87" s="1"/>
      <c r="E87" s="208">
        <v>6594</v>
      </c>
      <c r="F87" s="210">
        <f t="shared" si="9"/>
        <v>4.8709752957193184E-3</v>
      </c>
      <c r="G87" s="211">
        <v>9986</v>
      </c>
      <c r="H87" s="210">
        <f t="shared" si="10"/>
        <v>5.0716614693902427E-3</v>
      </c>
      <c r="I87" s="1"/>
      <c r="J87" s="1"/>
    </row>
    <row r="88" spans="1:10" x14ac:dyDescent="0.25">
      <c r="A88" s="189">
        <v>5400</v>
      </c>
      <c r="B88" s="341" t="s">
        <v>31</v>
      </c>
      <c r="C88" s="1"/>
      <c r="D88" s="1"/>
      <c r="E88" s="208">
        <v>7818</v>
      </c>
      <c r="F88" s="210">
        <f t="shared" si="9"/>
        <v>5.7751417746335501E-3</v>
      </c>
      <c r="G88" s="211">
        <v>4881</v>
      </c>
      <c r="H88" s="210">
        <f t="shared" si="10"/>
        <v>2.4789484910969131E-3</v>
      </c>
      <c r="I88" s="1"/>
      <c r="J88" s="1"/>
    </row>
    <row r="89" spans="1:10" x14ac:dyDescent="0.25">
      <c r="A89" s="189">
        <v>5500</v>
      </c>
      <c r="B89" s="341" t="s">
        <v>32</v>
      </c>
      <c r="C89" s="1"/>
      <c r="D89" s="1"/>
      <c r="E89" s="208">
        <v>4306</v>
      </c>
      <c r="F89" s="210">
        <f t="shared" si="9"/>
        <v>3.1808340344809502E-3</v>
      </c>
      <c r="G89" s="211">
        <v>4402</v>
      </c>
      <c r="H89" s="210">
        <f t="shared" si="10"/>
        <v>2.2356753242795762E-3</v>
      </c>
      <c r="I89" s="1"/>
      <c r="J89" s="1"/>
    </row>
    <row r="90" spans="1:10" ht="15" customHeight="1" thickBot="1" x14ac:dyDescent="0.3">
      <c r="A90" s="193">
        <v>5600</v>
      </c>
      <c r="B90" s="342" t="s">
        <v>33</v>
      </c>
      <c r="C90" s="1"/>
      <c r="D90" s="1"/>
      <c r="E90" s="212">
        <v>6652</v>
      </c>
      <c r="F90" s="214">
        <f t="shared" si="9"/>
        <v>4.9138197857332283E-3</v>
      </c>
      <c r="G90" s="215">
        <v>18203</v>
      </c>
      <c r="H90" s="214">
        <f t="shared" si="10"/>
        <v>9.2448882162337858E-3</v>
      </c>
      <c r="I90" s="1"/>
      <c r="J90" s="1"/>
    </row>
    <row r="91" spans="1:10" ht="15.75" thickBot="1" x14ac:dyDescent="0.3">
      <c r="A91" s="343">
        <v>2017</v>
      </c>
      <c r="B91" s="335" t="s">
        <v>95</v>
      </c>
      <c r="C91" s="1"/>
      <c r="D91" s="1"/>
      <c r="E91" s="216">
        <f>SUM(E65:E90)</f>
        <v>1353733</v>
      </c>
      <c r="F91" s="218">
        <f>SUM(F65:F90)</f>
        <v>0.99999999999999989</v>
      </c>
      <c r="G91" s="219">
        <f>SUM(G65:G90)</f>
        <v>1968980</v>
      </c>
      <c r="H91" s="220">
        <f>SUM(H65:H90)</f>
        <v>1.0000000000000002</v>
      </c>
      <c r="I91" s="1"/>
      <c r="J91" s="1"/>
    </row>
    <row r="92" spans="1:10" ht="15.75" thickBot="1" x14ac:dyDescent="0.3">
      <c r="A92" s="196"/>
      <c r="B92" s="196"/>
      <c r="C92" s="1"/>
      <c r="D92" s="1"/>
      <c r="E92" s="197"/>
      <c r="F92" s="198"/>
      <c r="G92" s="197"/>
      <c r="H92" s="198"/>
      <c r="I92" s="1"/>
      <c r="J92" s="1"/>
    </row>
    <row r="93" spans="1:10" ht="15.75" thickBot="1" x14ac:dyDescent="0.3">
      <c r="A93" s="419" t="s">
        <v>92</v>
      </c>
      <c r="B93" s="420"/>
      <c r="C93" s="421"/>
      <c r="D93" s="421"/>
      <c r="E93" s="422" t="s">
        <v>93</v>
      </c>
      <c r="F93" s="423"/>
      <c r="G93" s="424" t="s">
        <v>94</v>
      </c>
      <c r="H93" s="425"/>
      <c r="I93" s="1"/>
      <c r="J93" s="1"/>
    </row>
    <row r="94" spans="1:10" x14ac:dyDescent="0.25">
      <c r="A94" s="187">
        <v>1100</v>
      </c>
      <c r="B94" s="340" t="s">
        <v>8</v>
      </c>
      <c r="C94" s="1"/>
      <c r="D94" s="1"/>
      <c r="E94" s="204">
        <v>246657</v>
      </c>
      <c r="F94" s="206">
        <f t="shared" ref="F94:F119" si="11">E94/E$120</f>
        <v>0.1743082635248491</v>
      </c>
      <c r="G94" s="207">
        <v>491973</v>
      </c>
      <c r="H94" s="206">
        <f t="shared" ref="H94:H119" si="12">G94/G$120</f>
        <v>0.25849779319041616</v>
      </c>
      <c r="I94" s="1"/>
      <c r="J94" s="1"/>
    </row>
    <row r="95" spans="1:10" x14ac:dyDescent="0.25">
      <c r="A95" s="189">
        <v>1200</v>
      </c>
      <c r="B95" s="341" t="s">
        <v>9</v>
      </c>
      <c r="C95" s="1"/>
      <c r="D95" s="1"/>
      <c r="E95" s="208">
        <v>24218</v>
      </c>
      <c r="F95" s="210">
        <f t="shared" si="11"/>
        <v>1.7114444455437288E-2</v>
      </c>
      <c r="G95" s="211">
        <v>24327</v>
      </c>
      <c r="H95" s="210">
        <f t="shared" si="12"/>
        <v>1.2782156368221942E-2</v>
      </c>
      <c r="I95" s="1"/>
      <c r="J95" s="1"/>
    </row>
    <row r="96" spans="1:10" x14ac:dyDescent="0.25">
      <c r="A96" s="189">
        <v>1300</v>
      </c>
      <c r="B96" s="341" t="s">
        <v>10</v>
      </c>
      <c r="C96" s="1"/>
      <c r="D96" s="1"/>
      <c r="E96" s="208">
        <v>37153</v>
      </c>
      <c r="F96" s="210">
        <f t="shared" si="11"/>
        <v>2.6255386689770482E-2</v>
      </c>
      <c r="G96" s="211">
        <v>24705</v>
      </c>
      <c r="H96" s="210">
        <f t="shared" si="12"/>
        <v>1.2980769230769231E-2</v>
      </c>
      <c r="I96" s="1"/>
      <c r="J96" s="1"/>
    </row>
    <row r="97" spans="1:10" x14ac:dyDescent="0.25">
      <c r="A97" s="189">
        <v>1400</v>
      </c>
      <c r="B97" s="341" t="s">
        <v>11</v>
      </c>
      <c r="C97" s="1"/>
      <c r="D97" s="1"/>
      <c r="E97" s="208">
        <v>232288</v>
      </c>
      <c r="F97" s="210">
        <f t="shared" si="11"/>
        <v>0.16415393813133275</v>
      </c>
      <c r="G97" s="211">
        <v>290733</v>
      </c>
      <c r="H97" s="210">
        <f t="shared" si="12"/>
        <v>0.15276008827238335</v>
      </c>
      <c r="I97" s="1"/>
      <c r="J97" s="1"/>
    </row>
    <row r="98" spans="1:10" x14ac:dyDescent="0.25">
      <c r="A98" s="189">
        <v>1500</v>
      </c>
      <c r="B98" s="341" t="s">
        <v>12</v>
      </c>
      <c r="C98" s="1"/>
      <c r="D98" s="1"/>
      <c r="E98" s="208">
        <v>131165</v>
      </c>
      <c r="F98" s="210">
        <f t="shared" si="11"/>
        <v>9.2692051655687169E-2</v>
      </c>
      <c r="G98" s="211">
        <v>71507</v>
      </c>
      <c r="H98" s="210">
        <f t="shared" si="12"/>
        <v>3.757198402690206E-2</v>
      </c>
      <c r="I98" s="1"/>
      <c r="J98" s="1"/>
    </row>
    <row r="99" spans="1:10" x14ac:dyDescent="0.25">
      <c r="A99" s="189">
        <v>1600</v>
      </c>
      <c r="B99" s="341" t="s">
        <v>13</v>
      </c>
      <c r="C99" s="1"/>
      <c r="D99" s="1"/>
      <c r="E99" s="208">
        <v>4977</v>
      </c>
      <c r="F99" s="210">
        <f t="shared" si="11"/>
        <v>3.5171603788385244E-3</v>
      </c>
      <c r="G99" s="211">
        <v>16460</v>
      </c>
      <c r="H99" s="210">
        <f t="shared" si="12"/>
        <v>8.6485918453131569E-3</v>
      </c>
      <c r="I99" s="1"/>
      <c r="J99" s="1"/>
    </row>
    <row r="100" spans="1:10" x14ac:dyDescent="0.25">
      <c r="A100" s="189">
        <v>1700</v>
      </c>
      <c r="B100" s="341" t="s">
        <v>14</v>
      </c>
      <c r="C100" s="1"/>
      <c r="D100" s="1"/>
      <c r="E100" s="208">
        <v>34472</v>
      </c>
      <c r="F100" s="210">
        <f t="shared" si="11"/>
        <v>2.4360770058131729E-2</v>
      </c>
      <c r="G100" s="211">
        <v>32467</v>
      </c>
      <c r="H100" s="210">
        <f t="shared" si="12"/>
        <v>1.7059163514081547E-2</v>
      </c>
      <c r="I100" s="1"/>
      <c r="J100" s="1"/>
    </row>
    <row r="101" spans="1:10" x14ac:dyDescent="0.25">
      <c r="A101" s="189">
        <v>1800</v>
      </c>
      <c r="B101" s="341" t="s">
        <v>15</v>
      </c>
      <c r="C101" s="1"/>
      <c r="D101" s="1"/>
      <c r="E101" s="208">
        <v>37636</v>
      </c>
      <c r="F101" s="210">
        <f t="shared" si="11"/>
        <v>2.6596714490248485E-2</v>
      </c>
      <c r="G101" s="211">
        <v>34666</v>
      </c>
      <c r="H101" s="210">
        <f t="shared" si="12"/>
        <v>1.8214585960487601E-2</v>
      </c>
      <c r="I101" s="1"/>
      <c r="J101" s="1"/>
    </row>
    <row r="102" spans="1:10" x14ac:dyDescent="0.25">
      <c r="A102" s="189">
        <v>1900</v>
      </c>
      <c r="B102" s="341" t="s">
        <v>16</v>
      </c>
      <c r="C102" s="1"/>
      <c r="D102" s="1"/>
      <c r="E102" s="208">
        <v>14022</v>
      </c>
      <c r="F102" s="210">
        <f t="shared" si="11"/>
        <v>9.9091064561128775E-3</v>
      </c>
      <c r="G102" s="211">
        <v>4426</v>
      </c>
      <c r="H102" s="210">
        <f t="shared" si="12"/>
        <v>2.3255569567044976E-3</v>
      </c>
      <c r="I102" s="1"/>
      <c r="J102" s="1"/>
    </row>
    <row r="103" spans="1:10" x14ac:dyDescent="0.25">
      <c r="A103" s="189">
        <v>2100</v>
      </c>
      <c r="B103" s="341" t="s">
        <v>17</v>
      </c>
      <c r="C103" s="1"/>
      <c r="D103" s="1"/>
      <c r="E103" s="208">
        <v>91061</v>
      </c>
      <c r="F103" s="210">
        <f t="shared" si="11"/>
        <v>6.4351243973762282E-2</v>
      </c>
      <c r="G103" s="211">
        <v>181255</v>
      </c>
      <c r="H103" s="210">
        <f t="shared" si="12"/>
        <v>9.5236969314838174E-2</v>
      </c>
      <c r="I103" s="1"/>
      <c r="J103" s="1"/>
    </row>
    <row r="104" spans="1:10" x14ac:dyDescent="0.25">
      <c r="A104" s="189">
        <v>2200</v>
      </c>
      <c r="B104" s="341" t="s">
        <v>18</v>
      </c>
      <c r="C104" s="1"/>
      <c r="D104" s="1"/>
      <c r="E104" s="208">
        <v>12657</v>
      </c>
      <c r="F104" s="210">
        <f t="shared" si="11"/>
        <v>8.9444844112837457E-3</v>
      </c>
      <c r="G104" s="211">
        <v>38059</v>
      </c>
      <c r="H104" s="210">
        <f t="shared" si="12"/>
        <v>1.99973728457335E-2</v>
      </c>
      <c r="I104" s="1"/>
      <c r="J104" s="1"/>
    </row>
    <row r="105" spans="1:10" x14ac:dyDescent="0.25">
      <c r="A105" s="189">
        <v>2300</v>
      </c>
      <c r="B105" s="341" t="s">
        <v>19</v>
      </c>
      <c r="C105" s="1"/>
      <c r="D105" s="1"/>
      <c r="E105" s="208">
        <v>52281</v>
      </c>
      <c r="F105" s="210">
        <f t="shared" si="11"/>
        <v>3.694608434118081E-2</v>
      </c>
      <c r="G105" s="211">
        <v>37891</v>
      </c>
      <c r="H105" s="210">
        <f t="shared" si="12"/>
        <v>1.9909100462379151E-2</v>
      </c>
      <c r="I105" s="1"/>
      <c r="J105" s="1"/>
    </row>
    <row r="106" spans="1:10" x14ac:dyDescent="0.25">
      <c r="A106" s="189">
        <v>2400</v>
      </c>
      <c r="B106" s="341" t="s">
        <v>20</v>
      </c>
      <c r="C106" s="1"/>
      <c r="D106" s="1"/>
      <c r="E106" s="208">
        <v>34487</v>
      </c>
      <c r="F106" s="210">
        <f t="shared" si="11"/>
        <v>2.4371370300382597E-2</v>
      </c>
      <c r="G106" s="211">
        <v>28558</v>
      </c>
      <c r="H106" s="210">
        <f t="shared" si="12"/>
        <v>1.5005254308532997E-2</v>
      </c>
      <c r="I106" s="1"/>
      <c r="J106" s="1"/>
    </row>
    <row r="107" spans="1:10" x14ac:dyDescent="0.25">
      <c r="A107" s="189">
        <v>2500</v>
      </c>
      <c r="B107" s="341" t="s">
        <v>21</v>
      </c>
      <c r="C107" s="1"/>
      <c r="D107" s="1"/>
      <c r="E107" s="208">
        <v>31278</v>
      </c>
      <c r="F107" s="210">
        <f t="shared" si="11"/>
        <v>2.2103625141513233E-2</v>
      </c>
      <c r="G107" s="211">
        <v>28776</v>
      </c>
      <c r="H107" s="210">
        <f t="shared" si="12"/>
        <v>1.5119798234552333E-2</v>
      </c>
      <c r="I107" s="1"/>
      <c r="J107" s="1"/>
    </row>
    <row r="108" spans="1:10" x14ac:dyDescent="0.25">
      <c r="A108" s="189">
        <v>2600</v>
      </c>
      <c r="B108" s="341" t="s">
        <v>22</v>
      </c>
      <c r="C108" s="1"/>
      <c r="D108" s="1"/>
      <c r="E108" s="208">
        <v>97454</v>
      </c>
      <c r="F108" s="210">
        <f t="shared" si="11"/>
        <v>6.8869067221082894E-2</v>
      </c>
      <c r="G108" s="211">
        <v>82245</v>
      </c>
      <c r="H108" s="210">
        <f t="shared" si="12"/>
        <v>4.32140605296343E-2</v>
      </c>
      <c r="I108" s="1"/>
      <c r="J108" s="1"/>
    </row>
    <row r="109" spans="1:10" x14ac:dyDescent="0.25">
      <c r="A109" s="189">
        <v>2700</v>
      </c>
      <c r="B109" s="341" t="s">
        <v>23</v>
      </c>
      <c r="C109" s="1"/>
      <c r="D109" s="1"/>
      <c r="E109" s="208">
        <v>39931</v>
      </c>
      <c r="F109" s="210">
        <f t="shared" si="11"/>
        <v>2.821855155463153E-2</v>
      </c>
      <c r="G109" s="211">
        <v>96729</v>
      </c>
      <c r="H109" s="210">
        <f t="shared" si="12"/>
        <v>5.0824401008827236E-2</v>
      </c>
      <c r="I109" s="1"/>
      <c r="J109" s="1"/>
    </row>
    <row r="110" spans="1:10" x14ac:dyDescent="0.25">
      <c r="A110" s="189">
        <v>2800</v>
      </c>
      <c r="B110" s="341" t="s">
        <v>24</v>
      </c>
      <c r="C110" s="1"/>
      <c r="D110" s="1"/>
      <c r="E110" s="208">
        <v>27786</v>
      </c>
      <c r="F110" s="210">
        <f t="shared" si="11"/>
        <v>1.9635888745510796E-2</v>
      </c>
      <c r="G110" s="211">
        <v>41032</v>
      </c>
      <c r="H110" s="210">
        <f t="shared" si="12"/>
        <v>2.1559478772593527E-2</v>
      </c>
      <c r="I110" s="1"/>
      <c r="J110" s="1"/>
    </row>
    <row r="111" spans="1:10" x14ac:dyDescent="0.25">
      <c r="A111" s="189">
        <v>3100</v>
      </c>
      <c r="B111" s="341" t="s">
        <v>25</v>
      </c>
      <c r="C111" s="1"/>
      <c r="D111" s="1"/>
      <c r="E111" s="208">
        <v>116641</v>
      </c>
      <c r="F111" s="210">
        <f t="shared" si="11"/>
        <v>8.2428190425578529E-2</v>
      </c>
      <c r="G111" s="211">
        <v>118142</v>
      </c>
      <c r="H111" s="210">
        <f t="shared" si="12"/>
        <v>6.2075451870533836E-2</v>
      </c>
      <c r="I111" s="1"/>
      <c r="J111" s="1"/>
    </row>
    <row r="112" spans="1:10" x14ac:dyDescent="0.25">
      <c r="A112" s="189">
        <v>4100</v>
      </c>
      <c r="B112" s="341" t="s">
        <v>26</v>
      </c>
      <c r="C112" s="1"/>
      <c r="D112" s="1"/>
      <c r="E112" s="208">
        <v>65095</v>
      </c>
      <c r="F112" s="210">
        <f t="shared" si="11"/>
        <v>4.6001517954690326E-2</v>
      </c>
      <c r="G112" s="211">
        <v>150594</v>
      </c>
      <c r="H112" s="210">
        <f t="shared" si="12"/>
        <v>7.9126733921815892E-2</v>
      </c>
      <c r="I112" s="1"/>
      <c r="J112" s="1"/>
    </row>
    <row r="113" spans="1:10" x14ac:dyDescent="0.25">
      <c r="A113" s="189">
        <v>4300</v>
      </c>
      <c r="B113" s="341" t="s">
        <v>27</v>
      </c>
      <c r="C113" s="1"/>
      <c r="D113" s="1"/>
      <c r="E113" s="208">
        <v>39395</v>
      </c>
      <c r="F113" s="210">
        <f t="shared" si="11"/>
        <v>2.7839769564867122E-2</v>
      </c>
      <c r="G113" s="211">
        <v>58861</v>
      </c>
      <c r="H113" s="210">
        <f t="shared" si="12"/>
        <v>3.0927385456073982E-2</v>
      </c>
      <c r="I113" s="1"/>
      <c r="J113" s="1"/>
    </row>
    <row r="114" spans="1:10" x14ac:dyDescent="0.25">
      <c r="A114" s="189">
        <v>5100</v>
      </c>
      <c r="B114" s="341" t="s">
        <v>28</v>
      </c>
      <c r="C114" s="1"/>
      <c r="D114" s="1"/>
      <c r="E114" s="208">
        <v>12810</v>
      </c>
      <c r="F114" s="210">
        <f t="shared" si="11"/>
        <v>9.0526068822426153E-3</v>
      </c>
      <c r="G114" s="211">
        <v>13038</v>
      </c>
      <c r="H114" s="210">
        <f t="shared" si="12"/>
        <v>6.8505674653215635E-3</v>
      </c>
      <c r="I114" s="1"/>
      <c r="J114" s="1"/>
    </row>
    <row r="115" spans="1:10" x14ac:dyDescent="0.25">
      <c r="A115" s="189">
        <v>5200</v>
      </c>
      <c r="B115" s="341" t="s">
        <v>29</v>
      </c>
      <c r="C115" s="1"/>
      <c r="D115" s="1"/>
      <c r="E115" s="208">
        <v>609</v>
      </c>
      <c r="F115" s="210">
        <f t="shared" si="11"/>
        <v>4.3036983538530466E-4</v>
      </c>
      <c r="G115" s="211">
        <v>5520</v>
      </c>
      <c r="H115" s="210">
        <f t="shared" si="12"/>
        <v>2.9003783102143758E-3</v>
      </c>
      <c r="I115" s="1"/>
      <c r="J115" s="1"/>
    </row>
    <row r="116" spans="1:10" x14ac:dyDescent="0.25">
      <c r="A116" s="189">
        <v>5300</v>
      </c>
      <c r="B116" s="341" t="s">
        <v>30</v>
      </c>
      <c r="C116" s="1"/>
      <c r="D116" s="1"/>
      <c r="E116" s="208">
        <v>9571</v>
      </c>
      <c r="F116" s="210">
        <f t="shared" si="11"/>
        <v>6.7636612388715127E-3</v>
      </c>
      <c r="G116" s="211">
        <v>9766</v>
      </c>
      <c r="H116" s="210">
        <f t="shared" si="12"/>
        <v>5.1313577133249265E-3</v>
      </c>
      <c r="I116" s="1"/>
      <c r="J116" s="1"/>
    </row>
    <row r="117" spans="1:10" x14ac:dyDescent="0.25">
      <c r="A117" s="189">
        <v>5400</v>
      </c>
      <c r="B117" s="341" t="s">
        <v>31</v>
      </c>
      <c r="C117" s="1"/>
      <c r="D117" s="1"/>
      <c r="E117" s="208">
        <v>8713</v>
      </c>
      <c r="F117" s="210">
        <f t="shared" si="11"/>
        <v>6.1573273821217724E-3</v>
      </c>
      <c r="G117" s="211">
        <v>4243</v>
      </c>
      <c r="H117" s="210">
        <f t="shared" si="12"/>
        <v>2.2294031105506516E-3</v>
      </c>
      <c r="I117" s="1"/>
      <c r="J117" s="1"/>
    </row>
    <row r="118" spans="1:10" x14ac:dyDescent="0.25">
      <c r="A118" s="189">
        <v>5500</v>
      </c>
      <c r="B118" s="341" t="s">
        <v>32</v>
      </c>
      <c r="C118" s="1"/>
      <c r="D118" s="1"/>
      <c r="E118" s="208">
        <v>5555</v>
      </c>
      <c r="F118" s="210">
        <f t="shared" si="11"/>
        <v>3.9256230469053655E-3</v>
      </c>
      <c r="G118" s="211">
        <v>3892</v>
      </c>
      <c r="H118" s="210">
        <f t="shared" si="12"/>
        <v>2.0449768810424547E-3</v>
      </c>
      <c r="I118" s="1"/>
      <c r="J118" s="1"/>
    </row>
    <row r="119" spans="1:10" ht="15" customHeight="1" thickBot="1" x14ac:dyDescent="0.3">
      <c r="A119" s="193">
        <v>5600</v>
      </c>
      <c r="B119" s="342" t="s">
        <v>33</v>
      </c>
      <c r="C119" s="1"/>
      <c r="D119" s="1"/>
      <c r="E119" s="212">
        <v>7150</v>
      </c>
      <c r="F119" s="214">
        <f t="shared" si="11"/>
        <v>5.0527821395811631E-3</v>
      </c>
      <c r="G119" s="215">
        <v>13335</v>
      </c>
      <c r="H119" s="214">
        <f t="shared" si="12"/>
        <v>7.0066204287515766E-3</v>
      </c>
      <c r="I119" s="1"/>
      <c r="J119" s="1"/>
    </row>
    <row r="120" spans="1:10" ht="15.75" thickBot="1" x14ac:dyDescent="0.3">
      <c r="A120" s="334">
        <v>2016</v>
      </c>
      <c r="B120" s="344" t="s">
        <v>95</v>
      </c>
      <c r="C120" s="1"/>
      <c r="D120" s="1"/>
      <c r="E120" s="216">
        <f>SUM(E94:E119)</f>
        <v>1415062</v>
      </c>
      <c r="F120" s="218">
        <f>SUM(F94:F119)</f>
        <v>1</v>
      </c>
      <c r="G120" s="219">
        <f>SUM(G94:G119)</f>
        <v>1903200</v>
      </c>
      <c r="H120" s="220">
        <f>SUM(H94:H119)</f>
        <v>1</v>
      </c>
      <c r="I120" s="1"/>
      <c r="J120" s="1"/>
    </row>
    <row r="121" spans="1:10" x14ac:dyDescent="0.25">
      <c r="A121" t="s">
        <v>97</v>
      </c>
    </row>
    <row r="123" spans="1:10" x14ac:dyDescent="0.25">
      <c r="A123" s="183"/>
    </row>
  </sheetData>
  <mergeCells count="19">
    <mergeCell ref="I5:J5"/>
    <mergeCell ref="A33:B33"/>
    <mergeCell ref="A35:B35"/>
    <mergeCell ref="C35:D35"/>
    <mergeCell ref="E35:F35"/>
    <mergeCell ref="G35:H35"/>
    <mergeCell ref="A6:B6"/>
    <mergeCell ref="A5:B5"/>
    <mergeCell ref="C5:D5"/>
    <mergeCell ref="E5:F5"/>
    <mergeCell ref="G5:H5"/>
    <mergeCell ref="A64:B64"/>
    <mergeCell ref="C64:D64"/>
    <mergeCell ref="E64:F64"/>
    <mergeCell ref="G64:H64"/>
    <mergeCell ref="A93:B93"/>
    <mergeCell ref="C93:D93"/>
    <mergeCell ref="E93:F93"/>
    <mergeCell ref="G93:H93"/>
  </mergeCells>
  <pageMargins left="0.7" right="0.7" top="0.78740157499999996" bottom="0.78740157499999996" header="0.3" footer="0.3"/>
  <pageSetup paperSize="8" orientation="portrait" r:id="rId1"/>
  <headerFooter>
    <oddHeader xml:space="preserve">&amp;LČ. j.: MSMT-2019/2019-1
</oddHeader>
  </headerFooter>
  <ignoredErrors>
    <ignoredError sqref="J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9"/>
  <sheetViews>
    <sheetView zoomScale="85" zoomScaleNormal="85" workbookViewId="0">
      <selection activeCell="A40" sqref="A40"/>
    </sheetView>
  </sheetViews>
  <sheetFormatPr defaultRowHeight="15" x14ac:dyDescent="0.25"/>
  <cols>
    <col min="1" max="1" width="11.140625" customWidth="1"/>
    <col min="2" max="2" width="61.85546875" customWidth="1"/>
    <col min="3" max="5" width="15.7109375" customWidth="1"/>
    <col min="7" max="7" width="14.5703125" customWidth="1"/>
  </cols>
  <sheetData>
    <row r="1" spans="1:7" ht="27.75" x14ac:dyDescent="0.25">
      <c r="A1" s="436" t="s">
        <v>99</v>
      </c>
      <c r="B1" s="436"/>
      <c r="C1" s="436"/>
      <c r="D1" s="436"/>
      <c r="E1" s="436"/>
    </row>
    <row r="2" spans="1:7" ht="15.75" x14ac:dyDescent="0.25">
      <c r="A2" s="257"/>
      <c r="B2" s="257"/>
      <c r="C2" s="257"/>
      <c r="D2" s="257"/>
      <c r="E2" s="257"/>
    </row>
    <row r="3" spans="1:7" ht="45" customHeight="1" x14ac:dyDescent="0.25">
      <c r="A3" s="437" t="s">
        <v>105</v>
      </c>
      <c r="B3" s="437"/>
      <c r="C3" s="437"/>
      <c r="D3" s="437"/>
      <c r="E3" s="437"/>
    </row>
    <row r="4" spans="1:7" x14ac:dyDescent="0.25">
      <c r="A4" s="258"/>
      <c r="B4" s="258"/>
      <c r="C4" s="258"/>
      <c r="D4" s="258"/>
      <c r="E4" s="258"/>
    </row>
    <row r="5" spans="1:7" x14ac:dyDescent="0.25">
      <c r="A5" s="259" t="s">
        <v>100</v>
      </c>
      <c r="B5" s="260"/>
      <c r="C5" s="260"/>
      <c r="D5" s="261"/>
      <c r="E5" s="262">
        <v>22000000</v>
      </c>
    </row>
    <row r="6" spans="1:7" x14ac:dyDescent="0.25">
      <c r="A6" s="259" t="s">
        <v>101</v>
      </c>
      <c r="B6" s="260"/>
      <c r="C6" s="260"/>
      <c r="D6" s="261"/>
      <c r="E6" s="263">
        <f>E5/D37</f>
        <v>20.95461351677535</v>
      </c>
    </row>
    <row r="7" spans="1:7" x14ac:dyDescent="0.25">
      <c r="A7" s="264"/>
      <c r="B7" s="264"/>
      <c r="C7" s="264"/>
      <c r="D7" s="264"/>
      <c r="E7" s="265"/>
    </row>
    <row r="8" spans="1:7" ht="15.75" thickBot="1" x14ac:dyDescent="0.3">
      <c r="A8" s="266"/>
      <c r="B8" s="266"/>
      <c r="C8" s="266"/>
      <c r="D8" s="266"/>
      <c r="E8" s="347" t="s">
        <v>5</v>
      </c>
    </row>
    <row r="9" spans="1:7" x14ac:dyDescent="0.25">
      <c r="A9" s="438" t="s">
        <v>6</v>
      </c>
      <c r="B9" s="440" t="s">
        <v>7</v>
      </c>
      <c r="C9" s="442" t="s">
        <v>102</v>
      </c>
      <c r="D9" s="443"/>
      <c r="E9" s="444" t="s">
        <v>124</v>
      </c>
    </row>
    <row r="10" spans="1:7" ht="45.75" thickBot="1" x14ac:dyDescent="0.3">
      <c r="A10" s="439"/>
      <c r="B10" s="441"/>
      <c r="C10" s="267" t="s">
        <v>103</v>
      </c>
      <c r="D10" s="268" t="s">
        <v>104</v>
      </c>
      <c r="E10" s="445"/>
    </row>
    <row r="11" spans="1:7" x14ac:dyDescent="0.25">
      <c r="A11" s="269">
        <v>11000</v>
      </c>
      <c r="B11" s="270" t="s">
        <v>8</v>
      </c>
      <c r="C11" s="271">
        <v>8566</v>
      </c>
      <c r="D11" s="272">
        <v>197793.4</v>
      </c>
      <c r="E11" s="273">
        <f>ROUND(E$5/D$37*D11,-3)</f>
        <v>4145000</v>
      </c>
      <c r="G11" s="4"/>
    </row>
    <row r="12" spans="1:7" x14ac:dyDescent="0.25">
      <c r="A12" s="274">
        <v>12000</v>
      </c>
      <c r="B12" s="275" t="s">
        <v>9</v>
      </c>
      <c r="C12" s="276">
        <v>1645</v>
      </c>
      <c r="D12" s="277">
        <v>39609</v>
      </c>
      <c r="E12" s="273">
        <f t="shared" ref="E12:E36" si="0">ROUND(E$5/D$37*D12,-3)</f>
        <v>830000</v>
      </c>
      <c r="G12" s="4"/>
    </row>
    <row r="13" spans="1:7" x14ac:dyDescent="0.25">
      <c r="A13" s="274">
        <v>13000</v>
      </c>
      <c r="B13" s="275" t="s">
        <v>10</v>
      </c>
      <c r="C13" s="276">
        <v>2828</v>
      </c>
      <c r="D13" s="277">
        <v>53318.96</v>
      </c>
      <c r="E13" s="273">
        <f t="shared" si="0"/>
        <v>1117000</v>
      </c>
      <c r="G13" s="4"/>
    </row>
    <row r="14" spans="1:7" x14ac:dyDescent="0.25">
      <c r="A14" s="274">
        <v>14000</v>
      </c>
      <c r="B14" s="275" t="s">
        <v>11</v>
      </c>
      <c r="C14" s="276">
        <v>5251</v>
      </c>
      <c r="D14" s="277">
        <v>68175.41</v>
      </c>
      <c r="E14" s="273">
        <f>ROUND(E$5/D$37*D14-100,-3)</f>
        <v>1428000</v>
      </c>
      <c r="G14" s="4"/>
    </row>
    <row r="15" spans="1:7" x14ac:dyDescent="0.25">
      <c r="A15" s="274">
        <v>15000</v>
      </c>
      <c r="B15" s="275" t="s">
        <v>12</v>
      </c>
      <c r="C15" s="276">
        <v>2688</v>
      </c>
      <c r="D15" s="277">
        <v>46486</v>
      </c>
      <c r="E15" s="273">
        <f t="shared" si="0"/>
        <v>974000</v>
      </c>
      <c r="G15" s="4"/>
    </row>
    <row r="16" spans="1:7" x14ac:dyDescent="0.25">
      <c r="A16" s="274">
        <v>16000</v>
      </c>
      <c r="B16" s="275" t="s">
        <v>13</v>
      </c>
      <c r="C16" s="276">
        <v>681</v>
      </c>
      <c r="D16" s="277">
        <v>7872.98</v>
      </c>
      <c r="E16" s="273">
        <f>ROUND(E$5/D$37*D16,-3)</f>
        <v>165000</v>
      </c>
      <c r="G16" s="4"/>
    </row>
    <row r="17" spans="1:7" x14ac:dyDescent="0.25">
      <c r="A17" s="274">
        <v>17000</v>
      </c>
      <c r="B17" s="275" t="s">
        <v>14</v>
      </c>
      <c r="C17" s="276">
        <v>1793</v>
      </c>
      <c r="D17" s="277">
        <v>47850.28</v>
      </c>
      <c r="E17" s="273">
        <f t="shared" si="0"/>
        <v>1003000</v>
      </c>
      <c r="G17" s="4"/>
    </row>
    <row r="18" spans="1:7" x14ac:dyDescent="0.25">
      <c r="A18" s="274">
        <v>18000</v>
      </c>
      <c r="B18" s="275" t="s">
        <v>15</v>
      </c>
      <c r="C18" s="276">
        <v>1574</v>
      </c>
      <c r="D18" s="277">
        <v>25995.38</v>
      </c>
      <c r="E18" s="273">
        <f t="shared" si="0"/>
        <v>545000</v>
      </c>
      <c r="G18" s="4"/>
    </row>
    <row r="19" spans="1:7" x14ac:dyDescent="0.25">
      <c r="A19" s="274">
        <v>19000</v>
      </c>
      <c r="B19" s="275" t="s">
        <v>16</v>
      </c>
      <c r="C19" s="276">
        <v>683</v>
      </c>
      <c r="D19" s="277">
        <v>27259.3</v>
      </c>
      <c r="E19" s="273">
        <f t="shared" si="0"/>
        <v>571000</v>
      </c>
      <c r="G19" s="4"/>
    </row>
    <row r="20" spans="1:7" x14ac:dyDescent="0.25">
      <c r="A20" s="274">
        <v>21000</v>
      </c>
      <c r="B20" s="275" t="s">
        <v>17</v>
      </c>
      <c r="C20" s="276">
        <v>1609</v>
      </c>
      <c r="D20" s="277">
        <v>49561.5</v>
      </c>
      <c r="E20" s="273">
        <f>ROUND(E$5/D$37*D20-100,-3)</f>
        <v>1038000</v>
      </c>
      <c r="G20" s="4"/>
    </row>
    <row r="21" spans="1:7" x14ac:dyDescent="0.25">
      <c r="A21" s="274">
        <v>22000</v>
      </c>
      <c r="B21" s="275" t="s">
        <v>18</v>
      </c>
      <c r="C21" s="276">
        <v>438</v>
      </c>
      <c r="D21" s="277">
        <v>15922.86</v>
      </c>
      <c r="E21" s="273">
        <f t="shared" si="0"/>
        <v>334000</v>
      </c>
      <c r="G21" s="4"/>
    </row>
    <row r="22" spans="1:7" x14ac:dyDescent="0.25">
      <c r="A22" s="274">
        <v>23000</v>
      </c>
      <c r="B22" s="275" t="s">
        <v>19</v>
      </c>
      <c r="C22" s="276">
        <v>4433</v>
      </c>
      <c r="D22" s="277">
        <v>74897.3</v>
      </c>
      <c r="E22" s="273">
        <f t="shared" si="0"/>
        <v>1569000</v>
      </c>
      <c r="G22" s="4"/>
    </row>
    <row r="23" spans="1:7" x14ac:dyDescent="0.25">
      <c r="A23" s="274">
        <v>24000</v>
      </c>
      <c r="B23" s="275" t="s">
        <v>20</v>
      </c>
      <c r="C23" s="276">
        <v>1386</v>
      </c>
      <c r="D23" s="277">
        <v>43134.9</v>
      </c>
      <c r="E23" s="273">
        <f t="shared" si="0"/>
        <v>904000</v>
      </c>
      <c r="G23" s="4"/>
    </row>
    <row r="24" spans="1:7" x14ac:dyDescent="0.25">
      <c r="A24" s="274">
        <v>25000</v>
      </c>
      <c r="B24" s="275" t="s">
        <v>21</v>
      </c>
      <c r="C24" s="276">
        <v>826</v>
      </c>
      <c r="D24" s="277">
        <v>17355.62</v>
      </c>
      <c r="E24" s="273">
        <f t="shared" si="0"/>
        <v>364000</v>
      </c>
      <c r="G24" s="4"/>
    </row>
    <row r="25" spans="1:7" x14ac:dyDescent="0.25">
      <c r="A25" s="274">
        <v>26000</v>
      </c>
      <c r="B25" s="275" t="s">
        <v>22</v>
      </c>
      <c r="C25" s="276">
        <v>3058</v>
      </c>
      <c r="D25" s="277">
        <v>53785.75</v>
      </c>
      <c r="E25" s="273">
        <f t="shared" si="0"/>
        <v>1127000</v>
      </c>
      <c r="G25" s="4"/>
    </row>
    <row r="26" spans="1:7" x14ac:dyDescent="0.25">
      <c r="A26" s="274">
        <v>27000</v>
      </c>
      <c r="B26" s="275" t="s">
        <v>23</v>
      </c>
      <c r="C26" s="276">
        <v>768</v>
      </c>
      <c r="D26" s="277">
        <v>19282</v>
      </c>
      <c r="E26" s="273">
        <f>ROUND(E$5/D$37*D26,-3)</f>
        <v>404000</v>
      </c>
      <c r="G26" s="4"/>
    </row>
    <row r="27" spans="1:7" x14ac:dyDescent="0.25">
      <c r="A27" s="274">
        <v>28000</v>
      </c>
      <c r="B27" s="275" t="s">
        <v>24</v>
      </c>
      <c r="C27" s="276">
        <v>1006</v>
      </c>
      <c r="D27" s="277">
        <v>27428.240000000002</v>
      </c>
      <c r="E27" s="273">
        <f t="shared" si="0"/>
        <v>575000</v>
      </c>
      <c r="G27" s="4"/>
    </row>
    <row r="28" spans="1:7" x14ac:dyDescent="0.25">
      <c r="A28" s="274">
        <v>31000</v>
      </c>
      <c r="B28" s="275" t="s">
        <v>25</v>
      </c>
      <c r="C28" s="276">
        <v>4089</v>
      </c>
      <c r="D28" s="277">
        <v>103998.54</v>
      </c>
      <c r="E28" s="273">
        <f t="shared" si="0"/>
        <v>2179000</v>
      </c>
      <c r="G28" s="4"/>
    </row>
    <row r="29" spans="1:7" x14ac:dyDescent="0.25">
      <c r="A29" s="274">
        <v>41000</v>
      </c>
      <c r="B29" s="275" t="s">
        <v>26</v>
      </c>
      <c r="C29" s="276">
        <v>11963</v>
      </c>
      <c r="D29" s="277">
        <v>34930.660000000003</v>
      </c>
      <c r="E29" s="273">
        <f t="shared" si="0"/>
        <v>732000</v>
      </c>
      <c r="G29" s="4"/>
    </row>
    <row r="30" spans="1:7" x14ac:dyDescent="0.25">
      <c r="A30" s="274">
        <v>43000</v>
      </c>
      <c r="B30" s="275" t="s">
        <v>27</v>
      </c>
      <c r="C30" s="276">
        <v>1336</v>
      </c>
      <c r="D30" s="277">
        <v>62273</v>
      </c>
      <c r="E30" s="273">
        <f>ROUND(E$5/D$37*D30,-3)</f>
        <v>1305000</v>
      </c>
      <c r="G30" s="4"/>
    </row>
    <row r="31" spans="1:7" x14ac:dyDescent="0.25">
      <c r="A31" s="274">
        <v>51000</v>
      </c>
      <c r="B31" s="275" t="s">
        <v>28</v>
      </c>
      <c r="C31" s="278">
        <v>0</v>
      </c>
      <c r="D31" s="279">
        <v>0</v>
      </c>
      <c r="E31" s="280">
        <f t="shared" si="0"/>
        <v>0</v>
      </c>
      <c r="G31" s="4"/>
    </row>
    <row r="32" spans="1:7" x14ac:dyDescent="0.25">
      <c r="A32" s="274">
        <v>52000</v>
      </c>
      <c r="B32" s="275" t="s">
        <v>29</v>
      </c>
      <c r="C32" s="278">
        <v>0</v>
      </c>
      <c r="D32" s="279">
        <v>0</v>
      </c>
      <c r="E32" s="280">
        <f t="shared" si="0"/>
        <v>0</v>
      </c>
      <c r="G32" s="4"/>
    </row>
    <row r="33" spans="1:7" x14ac:dyDescent="0.25">
      <c r="A33" s="274">
        <v>53000</v>
      </c>
      <c r="B33" s="275" t="s">
        <v>30</v>
      </c>
      <c r="C33" s="278">
        <v>0</v>
      </c>
      <c r="D33" s="279">
        <v>0</v>
      </c>
      <c r="E33" s="280">
        <f t="shared" si="0"/>
        <v>0</v>
      </c>
      <c r="G33" s="4"/>
    </row>
    <row r="34" spans="1:7" x14ac:dyDescent="0.25">
      <c r="A34" s="274">
        <v>54000</v>
      </c>
      <c r="B34" s="275" t="s">
        <v>31</v>
      </c>
      <c r="C34" s="278">
        <v>367</v>
      </c>
      <c r="D34" s="279">
        <v>7331.1</v>
      </c>
      <c r="E34" s="273">
        <f t="shared" si="0"/>
        <v>154000</v>
      </c>
      <c r="G34" s="4"/>
    </row>
    <row r="35" spans="1:7" x14ac:dyDescent="0.25">
      <c r="A35" s="274">
        <v>55000</v>
      </c>
      <c r="B35" s="275" t="s">
        <v>32</v>
      </c>
      <c r="C35" s="276">
        <v>968</v>
      </c>
      <c r="D35" s="277">
        <v>25625.95</v>
      </c>
      <c r="E35" s="273">
        <f t="shared" si="0"/>
        <v>537000</v>
      </c>
      <c r="G35" s="4"/>
    </row>
    <row r="36" spans="1:7" ht="15.75" thickBot="1" x14ac:dyDescent="0.3">
      <c r="A36" s="281">
        <v>56000</v>
      </c>
      <c r="B36" s="282" t="s">
        <v>33</v>
      </c>
      <c r="C36" s="283">
        <v>0</v>
      </c>
      <c r="D36" s="284">
        <v>0</v>
      </c>
      <c r="E36" s="280">
        <f t="shared" si="0"/>
        <v>0</v>
      </c>
      <c r="G36" s="4"/>
    </row>
    <row r="37" spans="1:7" ht="15.75" thickBot="1" x14ac:dyDescent="0.3">
      <c r="A37" s="285"/>
      <c r="B37" s="286" t="s">
        <v>34</v>
      </c>
      <c r="C37" s="287">
        <f>SUM(C11:C36)</f>
        <v>57956</v>
      </c>
      <c r="D37" s="288">
        <f>SUM(D11:D36)</f>
        <v>1049888.1300000001</v>
      </c>
      <c r="E37" s="289">
        <f>SUM(E11:E36)</f>
        <v>22000000</v>
      </c>
    </row>
    <row r="39" spans="1:7" x14ac:dyDescent="0.25">
      <c r="A39" s="183"/>
    </row>
  </sheetData>
  <mergeCells count="6">
    <mergeCell ref="A1:E1"/>
    <mergeCell ref="A3:E3"/>
    <mergeCell ref="A9:A10"/>
    <mergeCell ref="B9:B10"/>
    <mergeCell ref="C9:D9"/>
    <mergeCell ref="E9:E10"/>
  </mergeCells>
  <pageMargins left="0.7" right="0.7" top="0.78740157499999996" bottom="0.78740157499999996" header="0.3" footer="0.3"/>
  <pageSetup paperSize="9" orientation="portrait" r:id="rId1"/>
  <headerFooter>
    <oddHeader xml:space="preserve">&amp;LČ. j.: MSMT-2019/2019-1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1"/>
  <sheetViews>
    <sheetView zoomScale="85" zoomScaleNormal="85" workbookViewId="0">
      <selection activeCell="A42" sqref="A42"/>
    </sheetView>
  </sheetViews>
  <sheetFormatPr defaultRowHeight="15" x14ac:dyDescent="0.25"/>
  <cols>
    <col min="1" max="1" width="10.85546875" customWidth="1"/>
    <col min="2" max="2" width="58.5703125" customWidth="1"/>
    <col min="3" max="5" width="15.7109375" customWidth="1"/>
  </cols>
  <sheetData>
    <row r="1" spans="1:10" ht="27.75" x14ac:dyDescent="0.25">
      <c r="A1" s="436" t="s">
        <v>106</v>
      </c>
      <c r="B1" s="436"/>
      <c r="C1" s="436"/>
      <c r="D1" s="436"/>
      <c r="E1" s="436"/>
    </row>
    <row r="2" spans="1:10" ht="15.75" x14ac:dyDescent="0.25">
      <c r="A2" s="257"/>
      <c r="B2" s="257"/>
      <c r="C2" s="257"/>
      <c r="D2" s="257"/>
      <c r="E2" s="257"/>
    </row>
    <row r="3" spans="1:10" ht="44.25" customHeight="1" x14ac:dyDescent="0.25">
      <c r="A3" s="437" t="s">
        <v>122</v>
      </c>
      <c r="B3" s="437"/>
      <c r="C3" s="437"/>
      <c r="D3" s="437"/>
      <c r="E3" s="437"/>
    </row>
    <row r="4" spans="1:10" x14ac:dyDescent="0.25">
      <c r="A4" s="290"/>
      <c r="B4" s="290"/>
      <c r="C4" s="290"/>
      <c r="D4" s="290"/>
      <c r="E4" s="290"/>
    </row>
    <row r="5" spans="1:10" x14ac:dyDescent="0.25">
      <c r="A5" s="291" t="s">
        <v>107</v>
      </c>
      <c r="B5" s="301"/>
      <c r="C5" s="301"/>
      <c r="D5" s="314"/>
      <c r="E5" s="322">
        <v>86690000</v>
      </c>
    </row>
    <row r="6" spans="1:10" x14ac:dyDescent="0.25">
      <c r="A6" s="291" t="s">
        <v>108</v>
      </c>
      <c r="B6" s="301"/>
      <c r="C6" s="301"/>
      <c r="D6" s="314"/>
      <c r="E6" s="333">
        <f>E37/D37</f>
        <v>0.88758449087138958</v>
      </c>
    </row>
    <row r="7" spans="1:10" ht="27.75" x14ac:dyDescent="0.25">
      <c r="A7" s="292"/>
      <c r="B7" s="302"/>
      <c r="C7" s="292"/>
      <c r="D7" s="315"/>
      <c r="E7" s="303"/>
    </row>
    <row r="8" spans="1:10" ht="15.75" thickBot="1" x14ac:dyDescent="0.3">
      <c r="A8" s="293"/>
      <c r="B8" s="303"/>
      <c r="C8" s="303"/>
      <c r="D8" s="303"/>
      <c r="E8" s="323"/>
    </row>
    <row r="9" spans="1:10" x14ac:dyDescent="0.25">
      <c r="A9" s="446" t="s">
        <v>6</v>
      </c>
      <c r="B9" s="448" t="s">
        <v>7</v>
      </c>
      <c r="C9" s="450" t="s">
        <v>102</v>
      </c>
      <c r="D9" s="451"/>
      <c r="E9" s="452" t="s">
        <v>111</v>
      </c>
    </row>
    <row r="10" spans="1:10" ht="45.75" thickBot="1" x14ac:dyDescent="0.3">
      <c r="A10" s="447"/>
      <c r="B10" s="449"/>
      <c r="C10" s="307" t="s">
        <v>109</v>
      </c>
      <c r="D10" s="316" t="s">
        <v>110</v>
      </c>
      <c r="E10" s="453"/>
    </row>
    <row r="11" spans="1:10" x14ac:dyDescent="0.25">
      <c r="A11" s="294">
        <v>11000</v>
      </c>
      <c r="B11" s="304" t="s">
        <v>8</v>
      </c>
      <c r="C11" s="308">
        <v>530</v>
      </c>
      <c r="D11" s="317">
        <v>22635100</v>
      </c>
      <c r="E11" s="330">
        <f>ROUND(+D11/$D$37*$E$5,-3)</f>
        <v>20091000</v>
      </c>
      <c r="J11" s="4"/>
    </row>
    <row r="12" spans="1:10" x14ac:dyDescent="0.25">
      <c r="A12" s="295">
        <v>12000</v>
      </c>
      <c r="B12" s="305" t="s">
        <v>9</v>
      </c>
      <c r="C12" s="309">
        <v>96</v>
      </c>
      <c r="D12" s="318">
        <v>3883500</v>
      </c>
      <c r="E12" s="331">
        <f t="shared" ref="E12:E36" si="0">ROUND(+D12/$D$37*$E$5,-3)</f>
        <v>3447000</v>
      </c>
    </row>
    <row r="13" spans="1:10" x14ac:dyDescent="0.25">
      <c r="A13" s="295">
        <v>13000</v>
      </c>
      <c r="B13" s="305" t="s">
        <v>10</v>
      </c>
      <c r="C13" s="309">
        <v>68</v>
      </c>
      <c r="D13" s="318">
        <v>2550000</v>
      </c>
      <c r="E13" s="331">
        <f t="shared" si="0"/>
        <v>2263000</v>
      </c>
    </row>
    <row r="14" spans="1:10" x14ac:dyDescent="0.25">
      <c r="A14" s="295">
        <v>14000</v>
      </c>
      <c r="B14" s="305" t="s">
        <v>11</v>
      </c>
      <c r="C14" s="309">
        <v>378</v>
      </c>
      <c r="D14" s="318">
        <v>19079975</v>
      </c>
      <c r="E14" s="331">
        <f t="shared" si="0"/>
        <v>16935000</v>
      </c>
    </row>
    <row r="15" spans="1:10" x14ac:dyDescent="0.25">
      <c r="A15" s="295">
        <v>15000</v>
      </c>
      <c r="B15" s="305" t="s">
        <v>12</v>
      </c>
      <c r="C15" s="309">
        <v>182</v>
      </c>
      <c r="D15" s="318">
        <v>10390200</v>
      </c>
      <c r="E15" s="331">
        <f>ROUND(+D15/$D$37*$E$5,-3)</f>
        <v>9222000</v>
      </c>
    </row>
    <row r="16" spans="1:10" x14ac:dyDescent="0.25">
      <c r="A16" s="295">
        <v>16000</v>
      </c>
      <c r="B16" s="305" t="s">
        <v>13</v>
      </c>
      <c r="C16" s="309">
        <v>0</v>
      </c>
      <c r="D16" s="318">
        <v>0</v>
      </c>
      <c r="E16" s="331">
        <f t="shared" si="0"/>
        <v>0</v>
      </c>
    </row>
    <row r="17" spans="1:5" x14ac:dyDescent="0.25">
      <c r="A17" s="295">
        <v>17000</v>
      </c>
      <c r="B17" s="305" t="s">
        <v>14</v>
      </c>
      <c r="C17" s="309">
        <v>63</v>
      </c>
      <c r="D17" s="318">
        <v>2457600</v>
      </c>
      <c r="E17" s="331">
        <f t="shared" si="0"/>
        <v>2181000</v>
      </c>
    </row>
    <row r="18" spans="1:5" x14ac:dyDescent="0.25">
      <c r="A18" s="295">
        <v>18000</v>
      </c>
      <c r="B18" s="305" t="s">
        <v>15</v>
      </c>
      <c r="C18" s="309">
        <v>86</v>
      </c>
      <c r="D18" s="318">
        <v>3131650</v>
      </c>
      <c r="E18" s="331">
        <f t="shared" si="0"/>
        <v>2780000</v>
      </c>
    </row>
    <row r="19" spans="1:5" x14ac:dyDescent="0.25">
      <c r="A19" s="295">
        <v>19000</v>
      </c>
      <c r="B19" s="305" t="s">
        <v>16</v>
      </c>
      <c r="C19" s="309">
        <v>36</v>
      </c>
      <c r="D19" s="318">
        <v>1249300</v>
      </c>
      <c r="E19" s="331">
        <f t="shared" si="0"/>
        <v>1109000</v>
      </c>
    </row>
    <row r="20" spans="1:5" x14ac:dyDescent="0.25">
      <c r="A20" s="295">
        <v>21000</v>
      </c>
      <c r="B20" s="305" t="s">
        <v>17</v>
      </c>
      <c r="C20" s="309">
        <v>86</v>
      </c>
      <c r="D20" s="318">
        <v>2742000</v>
      </c>
      <c r="E20" s="331">
        <f t="shared" si="0"/>
        <v>2434000</v>
      </c>
    </row>
    <row r="21" spans="1:5" x14ac:dyDescent="0.25">
      <c r="A21" s="295">
        <v>22000</v>
      </c>
      <c r="B21" s="305" t="s">
        <v>18</v>
      </c>
      <c r="C21" s="309">
        <v>8</v>
      </c>
      <c r="D21" s="318">
        <v>262000</v>
      </c>
      <c r="E21" s="331">
        <f>ROUND(+D21/$D$37*$E$5-100,-3)</f>
        <v>232000</v>
      </c>
    </row>
    <row r="22" spans="1:5" x14ac:dyDescent="0.25">
      <c r="A22" s="295">
        <v>23000</v>
      </c>
      <c r="B22" s="305" t="s">
        <v>19</v>
      </c>
      <c r="C22" s="309">
        <v>122</v>
      </c>
      <c r="D22" s="318">
        <v>3784450</v>
      </c>
      <c r="E22" s="331">
        <f t="shared" si="0"/>
        <v>3359000</v>
      </c>
    </row>
    <row r="23" spans="1:5" x14ac:dyDescent="0.25">
      <c r="A23" s="295">
        <v>24000</v>
      </c>
      <c r="B23" s="305" t="s">
        <v>20</v>
      </c>
      <c r="C23" s="309">
        <v>47</v>
      </c>
      <c r="D23" s="318">
        <v>2234400</v>
      </c>
      <c r="E23" s="331">
        <f t="shared" si="0"/>
        <v>1983000</v>
      </c>
    </row>
    <row r="24" spans="1:5" x14ac:dyDescent="0.25">
      <c r="A24" s="295">
        <v>25000</v>
      </c>
      <c r="B24" s="305" t="s">
        <v>21</v>
      </c>
      <c r="C24" s="309">
        <v>68</v>
      </c>
      <c r="D24" s="318">
        <v>3935800</v>
      </c>
      <c r="E24" s="331">
        <f t="shared" si="0"/>
        <v>3493000</v>
      </c>
    </row>
    <row r="25" spans="1:5" x14ac:dyDescent="0.25">
      <c r="A25" s="295">
        <v>26000</v>
      </c>
      <c r="B25" s="305" t="s">
        <v>22</v>
      </c>
      <c r="C25" s="309">
        <v>144</v>
      </c>
      <c r="D25" s="318">
        <v>4338800</v>
      </c>
      <c r="E25" s="331">
        <f t="shared" si="0"/>
        <v>3851000</v>
      </c>
    </row>
    <row r="26" spans="1:5" x14ac:dyDescent="0.25">
      <c r="A26" s="295">
        <v>27000</v>
      </c>
      <c r="B26" s="305" t="s">
        <v>23</v>
      </c>
      <c r="C26" s="309">
        <v>48</v>
      </c>
      <c r="D26" s="318">
        <v>1447500</v>
      </c>
      <c r="E26" s="331">
        <f t="shared" si="0"/>
        <v>1285000</v>
      </c>
    </row>
    <row r="27" spans="1:5" x14ac:dyDescent="0.25">
      <c r="A27" s="295">
        <v>28000</v>
      </c>
      <c r="B27" s="305" t="s">
        <v>24</v>
      </c>
      <c r="C27" s="309">
        <v>62</v>
      </c>
      <c r="D27" s="318">
        <v>2781400</v>
      </c>
      <c r="E27" s="331">
        <f t="shared" si="0"/>
        <v>2469000</v>
      </c>
    </row>
    <row r="28" spans="1:5" x14ac:dyDescent="0.25">
      <c r="A28" s="295">
        <v>31000</v>
      </c>
      <c r="B28" s="305" t="s">
        <v>25</v>
      </c>
      <c r="C28" s="309">
        <v>44</v>
      </c>
      <c r="D28" s="318">
        <v>1457000</v>
      </c>
      <c r="E28" s="331">
        <f t="shared" si="0"/>
        <v>1293000</v>
      </c>
    </row>
    <row r="29" spans="1:5" x14ac:dyDescent="0.25">
      <c r="A29" s="295">
        <v>41000</v>
      </c>
      <c r="B29" s="305" t="s">
        <v>26</v>
      </c>
      <c r="C29" s="309">
        <v>195</v>
      </c>
      <c r="D29" s="318">
        <v>6682000</v>
      </c>
      <c r="E29" s="331">
        <f t="shared" si="0"/>
        <v>5931000</v>
      </c>
    </row>
    <row r="30" spans="1:5" x14ac:dyDescent="0.25">
      <c r="A30" s="295">
        <v>43000</v>
      </c>
      <c r="B30" s="305" t="s">
        <v>27</v>
      </c>
      <c r="C30" s="309">
        <v>47</v>
      </c>
      <c r="D30" s="318">
        <v>1167000</v>
      </c>
      <c r="E30" s="331">
        <f t="shared" si="0"/>
        <v>1036000</v>
      </c>
    </row>
    <row r="31" spans="1:5" x14ac:dyDescent="0.25">
      <c r="A31" s="295">
        <v>51000</v>
      </c>
      <c r="B31" s="305" t="s">
        <v>28</v>
      </c>
      <c r="C31" s="309">
        <v>0</v>
      </c>
      <c r="D31" s="318">
        <v>0</v>
      </c>
      <c r="E31" s="331">
        <f t="shared" si="0"/>
        <v>0</v>
      </c>
    </row>
    <row r="32" spans="1:5" x14ac:dyDescent="0.25">
      <c r="A32" s="295">
        <v>52000</v>
      </c>
      <c r="B32" s="305" t="s">
        <v>29</v>
      </c>
      <c r="C32" s="309">
        <v>0</v>
      </c>
      <c r="D32" s="318">
        <v>0</v>
      </c>
      <c r="E32" s="331">
        <f t="shared" si="0"/>
        <v>0</v>
      </c>
    </row>
    <row r="33" spans="1:5" x14ac:dyDescent="0.25">
      <c r="A33" s="295">
        <v>53000</v>
      </c>
      <c r="B33" s="305" t="s">
        <v>30</v>
      </c>
      <c r="C33" s="309">
        <v>0</v>
      </c>
      <c r="D33" s="318">
        <v>0</v>
      </c>
      <c r="E33" s="331">
        <f t="shared" si="0"/>
        <v>0</v>
      </c>
    </row>
    <row r="34" spans="1:5" x14ac:dyDescent="0.25">
      <c r="A34" s="295">
        <v>54000</v>
      </c>
      <c r="B34" s="305" t="s">
        <v>31</v>
      </c>
      <c r="C34" s="309">
        <v>3</v>
      </c>
      <c r="D34" s="318">
        <v>370000</v>
      </c>
      <c r="E34" s="331">
        <f t="shared" si="0"/>
        <v>328000</v>
      </c>
    </row>
    <row r="35" spans="1:5" x14ac:dyDescent="0.25">
      <c r="A35" s="295">
        <v>55000</v>
      </c>
      <c r="B35" s="305" t="s">
        <v>32</v>
      </c>
      <c r="C35" s="309">
        <v>9</v>
      </c>
      <c r="D35" s="318">
        <v>420000</v>
      </c>
      <c r="E35" s="331">
        <f t="shared" si="0"/>
        <v>373000</v>
      </c>
    </row>
    <row r="36" spans="1:5" ht="15.75" thickBot="1" x14ac:dyDescent="0.3">
      <c r="A36" s="296">
        <v>56000</v>
      </c>
      <c r="B36" s="178" t="s">
        <v>33</v>
      </c>
      <c r="C36" s="310">
        <v>15</v>
      </c>
      <c r="D36" s="319">
        <v>669900</v>
      </c>
      <c r="E36" s="332">
        <f t="shared" si="0"/>
        <v>595000</v>
      </c>
    </row>
    <row r="37" spans="1:5" ht="15.75" thickBot="1" x14ac:dyDescent="0.3">
      <c r="A37" s="297"/>
      <c r="B37" s="306" t="s">
        <v>34</v>
      </c>
      <c r="C37" s="311">
        <f>SUM(C11:C36)</f>
        <v>2337</v>
      </c>
      <c r="D37" s="320">
        <f>SUM(D11:D36)</f>
        <v>97669575</v>
      </c>
      <c r="E37" s="324">
        <f>SUM(E11:E36)</f>
        <v>86690000</v>
      </c>
    </row>
    <row r="38" spans="1:5" x14ac:dyDescent="0.25">
      <c r="A38" s="298"/>
      <c r="B38" s="298"/>
      <c r="C38" s="312"/>
      <c r="D38" s="321"/>
      <c r="E38" s="321"/>
    </row>
    <row r="39" spans="1:5" x14ac:dyDescent="0.25">
      <c r="A39" s="299"/>
      <c r="B39" s="299" t="s">
        <v>123</v>
      </c>
      <c r="C39" s="299"/>
      <c r="D39" s="299"/>
      <c r="E39" s="299"/>
    </row>
    <row r="40" spans="1:5" x14ac:dyDescent="0.25">
      <c r="A40" s="299"/>
      <c r="B40" s="299"/>
      <c r="C40" s="299"/>
      <c r="D40" s="299"/>
      <c r="E40" s="299"/>
    </row>
    <row r="41" spans="1:5" x14ac:dyDescent="0.25">
      <c r="A41" s="300"/>
      <c r="B41" s="299"/>
      <c r="C41" s="313"/>
      <c r="D41" s="299"/>
      <c r="E41" s="299"/>
    </row>
  </sheetData>
  <mergeCells count="6">
    <mergeCell ref="A9:A10"/>
    <mergeCell ref="B9:B10"/>
    <mergeCell ref="C9:D9"/>
    <mergeCell ref="E9:E10"/>
    <mergeCell ref="A1:E1"/>
    <mergeCell ref="A3:E3"/>
  </mergeCells>
  <pageMargins left="0.7" right="0.7" top="0.78740157499999996" bottom="0.78740157499999996" header="0.3" footer="0.3"/>
  <pageSetup paperSize="9" orientation="portrait" r:id="rId1"/>
  <headerFooter>
    <oddHeader xml:space="preserve">&amp;LČ. j.: MSMT-2019/2019-1
</oddHeader>
  </headerFooter>
  <ignoredErrors>
    <ignoredError sqref="E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4a Společenské priority - LF</vt:lpstr>
      <vt:lpstr>4b Společenské priority - PedF</vt:lpstr>
      <vt:lpstr>6 Ukazatel C</vt:lpstr>
      <vt:lpstr>7 Ukazatel J</vt:lpstr>
      <vt:lpstr>8 Ukazatel U</vt:lpstr>
      <vt:lpstr>9 Ukazatel I</vt:lpstr>
      <vt:lpstr>10 Ukazatel D</vt:lpstr>
      <vt:lpstr>11a Ukazatel F - U3V</vt:lpstr>
      <vt:lpstr>11b Ukazatel F - SSP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Jiří</dc:creator>
  <cp:lastModifiedBy>Pridal Jiri</cp:lastModifiedBy>
  <cp:lastPrinted>2019-01-24T07:46:29Z</cp:lastPrinted>
  <dcterms:created xsi:type="dcterms:W3CDTF">2018-12-11T07:31:06Z</dcterms:created>
  <dcterms:modified xsi:type="dcterms:W3CDTF">2019-02-14T08:57:13Z</dcterms:modified>
</cp:coreProperties>
</file>