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20\PŘF\SCHVALOVÁNÍ\AS_18052020\"/>
    </mc:Choice>
  </mc:AlternateContent>
  <bookViews>
    <workbookView xWindow="0" yWindow="0" windowWidth="9600" windowHeight="7035" firstSheet="2" activeTab="2"/>
  </bookViews>
  <sheets>
    <sheet name="NEW" sheetId="2" state="hidden" r:id="rId1"/>
    <sheet name="NEW (2)" sheetId="3" state="hidden" r:id="rId2"/>
    <sheet name="celkový plán 2020" sheetId="4" r:id="rId3"/>
    <sheet name="Komentář ON" sheetId="23" r:id="rId4"/>
    <sheet name="Komentář ostatní N" sheetId="32" r:id="rId5"/>
    <sheet name="3900" sheetId="43" r:id="rId6"/>
    <sheet name="3901" sheetId="34" r:id="rId7"/>
    <sheet name="3903" sheetId="8" r:id="rId8"/>
    <sheet name="3904" sheetId="35" r:id="rId9"/>
    <sheet name="3905" sheetId="29" r:id="rId10"/>
    <sheet name="3906" sheetId="30" r:id="rId11"/>
    <sheet name="3907" sheetId="44" r:id="rId12"/>
    <sheet name="3908" sheetId="10" r:id="rId13"/>
    <sheet name="3911" sheetId="48" r:id="rId14"/>
    <sheet name="3912" sheetId="38" r:id="rId15"/>
    <sheet name="3913" sheetId="46" r:id="rId16"/>
    <sheet name="3915" sheetId="12" r:id="rId17"/>
    <sheet name="3740" sheetId="39" r:id="rId18"/>
    <sheet name="3960" sheetId="11" r:id="rId19"/>
    <sheet name="3210" sheetId="40" r:id="rId20"/>
  </sheets>
  <externalReferences>
    <externalReference r:id="rId21"/>
    <externalReference r:id="rId22"/>
  </externalReferences>
  <definedNames>
    <definedName name="_xlnm.Print_Area" localSheetId="2">'celkový plán 2020'!$B$1:$L$30</definedName>
    <definedName name="_xlnm.Print_Area" localSheetId="3">'Komentář ON'!$B$1:$F$31</definedName>
    <definedName name="_xlnm.Print_Area" localSheetId="4">'Komentář ostatní N'!$B$1:$R$23</definedName>
    <definedName name="_xlnm.Print_Area" localSheetId="1">'NEW (2)'!$B$1:$K$38</definedName>
  </definedNames>
  <calcPr calcId="162913"/>
</workbook>
</file>

<file path=xl/calcChain.xml><?xml version="1.0" encoding="utf-8"?>
<calcChain xmlns="http://schemas.openxmlformats.org/spreadsheetml/2006/main">
  <c r="D12" i="23" l="1"/>
  <c r="C47" i="48"/>
  <c r="D47" i="48"/>
  <c r="K28" i="4" l="1"/>
  <c r="G28" i="4" l="1"/>
  <c r="D33" i="48" l="1"/>
  <c r="B47" i="48"/>
  <c r="C49" i="38"/>
  <c r="C47" i="38"/>
  <c r="D46" i="38"/>
  <c r="G13" i="32"/>
  <c r="D13" i="32"/>
  <c r="D13" i="23"/>
  <c r="J13" i="4"/>
  <c r="H13" i="4"/>
  <c r="I13" i="4"/>
  <c r="F13" i="4"/>
  <c r="E13" i="4"/>
  <c r="D13" i="4"/>
  <c r="T45" i="48"/>
  <c r="S45" i="48"/>
  <c r="Q45" i="48"/>
  <c r="P45" i="48"/>
  <c r="O45" i="48"/>
  <c r="N45" i="48"/>
  <c r="M45" i="48"/>
  <c r="L45" i="48"/>
  <c r="K45" i="48"/>
  <c r="J45" i="48"/>
  <c r="I45" i="48"/>
  <c r="H45" i="48"/>
  <c r="C45" i="48"/>
  <c r="R44" i="48"/>
  <c r="R45" i="48" s="1"/>
  <c r="Q44" i="48"/>
  <c r="H44" i="48"/>
  <c r="G44" i="48"/>
  <c r="G45" i="48" s="1"/>
  <c r="D44" i="48"/>
  <c r="T41" i="48"/>
  <c r="S41" i="48"/>
  <c r="R41" i="48"/>
  <c r="Q41" i="48"/>
  <c r="P41" i="48"/>
  <c r="O41" i="48"/>
  <c r="N41" i="48"/>
  <c r="M41" i="48"/>
  <c r="L41" i="48"/>
  <c r="K41" i="48"/>
  <c r="J41" i="48"/>
  <c r="I41" i="48"/>
  <c r="F41" i="48" s="1"/>
  <c r="H41" i="48"/>
  <c r="G41" i="48"/>
  <c r="D41" i="48"/>
  <c r="C41" i="48"/>
  <c r="B41" i="48"/>
  <c r="T37" i="48"/>
  <c r="S37" i="48"/>
  <c r="R37" i="48"/>
  <c r="Q37" i="48"/>
  <c r="P37" i="48"/>
  <c r="O37" i="48"/>
  <c r="N37" i="48"/>
  <c r="M37" i="48"/>
  <c r="L37" i="48"/>
  <c r="K37" i="48"/>
  <c r="G37" i="48"/>
  <c r="D37" i="48"/>
  <c r="C37" i="48"/>
  <c r="B37" i="48"/>
  <c r="O36" i="48"/>
  <c r="M36" i="48"/>
  <c r="K36" i="48"/>
  <c r="J36" i="48"/>
  <c r="J37" i="48" s="1"/>
  <c r="I36" i="48"/>
  <c r="I37" i="48" s="1"/>
  <c r="H36" i="48"/>
  <c r="H37" i="48" s="1"/>
  <c r="G36" i="48"/>
  <c r="T33" i="48"/>
  <c r="S33" i="48"/>
  <c r="R33" i="48"/>
  <c r="Q33" i="48"/>
  <c r="P33" i="48"/>
  <c r="O33" i="48"/>
  <c r="N33" i="48"/>
  <c r="M33" i="48"/>
  <c r="L33" i="48"/>
  <c r="F33" i="48" s="1"/>
  <c r="K33" i="48"/>
  <c r="J33" i="48"/>
  <c r="I33" i="48"/>
  <c r="H33" i="48"/>
  <c r="G33" i="48"/>
  <c r="C33" i="48"/>
  <c r="B33" i="48"/>
  <c r="T27" i="48"/>
  <c r="S27" i="48"/>
  <c r="R27" i="48"/>
  <c r="Q27" i="48"/>
  <c r="P27" i="48"/>
  <c r="O27" i="48"/>
  <c r="N27" i="48"/>
  <c r="F27" i="48" s="1"/>
  <c r="M27" i="48"/>
  <c r="L27" i="48"/>
  <c r="K27" i="48"/>
  <c r="J27" i="48"/>
  <c r="I27" i="48"/>
  <c r="H27" i="48"/>
  <c r="G27" i="48"/>
  <c r="C27" i="48"/>
  <c r="B27" i="48"/>
  <c r="D26" i="48"/>
  <c r="D27" i="48" s="1"/>
  <c r="T23" i="48"/>
  <c r="S23" i="48"/>
  <c r="R23" i="48"/>
  <c r="Q23" i="48"/>
  <c r="P23" i="48"/>
  <c r="O23" i="48"/>
  <c r="N23" i="48"/>
  <c r="M23" i="48"/>
  <c r="L23" i="48"/>
  <c r="K23" i="48"/>
  <c r="J23" i="48"/>
  <c r="I23" i="48"/>
  <c r="F23" i="48" s="1"/>
  <c r="H23" i="48"/>
  <c r="G23" i="48"/>
  <c r="D23" i="48"/>
  <c r="C23" i="48"/>
  <c r="B23" i="48"/>
  <c r="T19" i="48"/>
  <c r="T47" i="48" s="1"/>
  <c r="S19" i="48"/>
  <c r="R19" i="48"/>
  <c r="Q19" i="48"/>
  <c r="P19" i="48"/>
  <c r="O19" i="48"/>
  <c r="N19" i="48"/>
  <c r="M19" i="48"/>
  <c r="L19" i="48"/>
  <c r="L47" i="48" s="1"/>
  <c r="K19" i="48"/>
  <c r="J19" i="48"/>
  <c r="I19" i="48"/>
  <c r="H19" i="48"/>
  <c r="G19" i="48"/>
  <c r="F19" i="48" s="1"/>
  <c r="D19" i="48"/>
  <c r="C19" i="48"/>
  <c r="B19" i="48"/>
  <c r="D17" i="48"/>
  <c r="T13" i="48"/>
  <c r="S13" i="48"/>
  <c r="S47" i="48" s="1"/>
  <c r="S48" i="48" s="1"/>
  <c r="R13" i="48"/>
  <c r="R47" i="48" s="1"/>
  <c r="Q13" i="48"/>
  <c r="Q47" i="48" s="1"/>
  <c r="P13" i="48"/>
  <c r="P47" i="48" s="1"/>
  <c r="O13" i="48"/>
  <c r="O47" i="48" s="1"/>
  <c r="O48" i="48" s="1"/>
  <c r="N13" i="48"/>
  <c r="N47" i="48" s="1"/>
  <c r="M13" i="48"/>
  <c r="M47" i="48" s="1"/>
  <c r="M48" i="48" s="1"/>
  <c r="L13" i="48"/>
  <c r="K13" i="48"/>
  <c r="K47" i="48" s="1"/>
  <c r="K48" i="48" s="1"/>
  <c r="J13" i="48"/>
  <c r="J47" i="48" s="1"/>
  <c r="I13" i="48"/>
  <c r="B13" i="48"/>
  <c r="D10" i="48"/>
  <c r="D9" i="48"/>
  <c r="D8" i="48"/>
  <c r="D13" i="48" s="1"/>
  <c r="H5" i="48"/>
  <c r="G5" i="48"/>
  <c r="G13" i="48" s="1"/>
  <c r="G13" i="4" l="1"/>
  <c r="L13" i="4" s="1"/>
  <c r="M13" i="4" s="1"/>
  <c r="F37" i="48"/>
  <c r="I47" i="48"/>
  <c r="I48" i="48" s="1"/>
  <c r="Q48" i="48"/>
  <c r="F45" i="48"/>
  <c r="H13" i="48"/>
  <c r="F13" i="48" s="1"/>
  <c r="G47" i="48"/>
  <c r="N12" i="32"/>
  <c r="K12" i="32"/>
  <c r="G12" i="32"/>
  <c r="D12" i="32"/>
  <c r="I12" i="4"/>
  <c r="H12" i="4"/>
  <c r="F12" i="4"/>
  <c r="E12" i="4"/>
  <c r="D12" i="4"/>
  <c r="F47" i="48" l="1"/>
  <c r="H47" i="48"/>
  <c r="G48" i="48" s="1"/>
  <c r="J14" i="4"/>
  <c r="N19" i="32" l="1"/>
  <c r="K19" i="32"/>
  <c r="G19" i="32"/>
  <c r="D19" i="32"/>
  <c r="D19" i="23"/>
  <c r="I19" i="4"/>
  <c r="H19" i="4"/>
  <c r="F19" i="4"/>
  <c r="E19" i="4"/>
  <c r="D19" i="4"/>
  <c r="N18" i="32"/>
  <c r="K18" i="32"/>
  <c r="G18" i="32"/>
  <c r="D18" i="32"/>
  <c r="D18" i="23"/>
  <c r="I18" i="4"/>
  <c r="H18" i="4"/>
  <c r="E18" i="4"/>
  <c r="F18" i="4"/>
  <c r="D18" i="4"/>
  <c r="N17" i="32" l="1"/>
  <c r="K17" i="32"/>
  <c r="G17" i="32"/>
  <c r="D17" i="32"/>
  <c r="D17" i="23"/>
  <c r="J17" i="4"/>
  <c r="I17" i="4"/>
  <c r="H17" i="4"/>
  <c r="F17" i="4"/>
  <c r="E17" i="4"/>
  <c r="D17" i="4"/>
  <c r="N16" i="32" l="1"/>
  <c r="G16" i="32"/>
  <c r="D16" i="32"/>
  <c r="D16" i="23"/>
  <c r="I16" i="4"/>
  <c r="H16" i="4"/>
  <c r="G16" i="4"/>
  <c r="E16" i="4"/>
  <c r="F16" i="4"/>
  <c r="D16" i="4"/>
  <c r="N15" i="32" l="1"/>
  <c r="K15" i="32"/>
  <c r="G15" i="32"/>
  <c r="D15" i="32"/>
  <c r="D15" i="23"/>
  <c r="J15" i="4"/>
  <c r="I15" i="4"/>
  <c r="H15" i="4"/>
  <c r="F15" i="4"/>
  <c r="E15" i="4"/>
  <c r="D15" i="4"/>
  <c r="D9" i="23" l="1"/>
  <c r="D9" i="4"/>
  <c r="D11" i="23" l="1"/>
  <c r="D11" i="4"/>
  <c r="N10" i="32" l="1"/>
  <c r="K10" i="32"/>
  <c r="G10" i="32"/>
  <c r="D10" i="32"/>
  <c r="D10" i="23"/>
  <c r="I10" i="4"/>
  <c r="H10" i="4"/>
  <c r="F10" i="4"/>
  <c r="E10" i="4"/>
  <c r="D10" i="4"/>
  <c r="D8" i="23" l="1"/>
  <c r="D8" i="4"/>
  <c r="N7" i="32" l="1"/>
  <c r="K7" i="32"/>
  <c r="G7" i="32"/>
  <c r="D7" i="32"/>
  <c r="D7" i="23"/>
  <c r="I7" i="4"/>
  <c r="H7" i="4"/>
  <c r="F7" i="4"/>
  <c r="E7" i="4"/>
  <c r="D7" i="4"/>
  <c r="N5" i="32" l="1"/>
  <c r="K5" i="32"/>
  <c r="G5" i="32"/>
  <c r="D5" i="32"/>
  <c r="D5" i="23"/>
  <c r="J5" i="4"/>
  <c r="I5" i="4"/>
  <c r="H5" i="4"/>
  <c r="F5" i="4"/>
  <c r="E5" i="4"/>
  <c r="D5" i="4"/>
  <c r="D6" i="23" l="1"/>
  <c r="D6" i="4"/>
  <c r="D42" i="38" l="1"/>
  <c r="I14" i="4" s="1"/>
  <c r="C42" i="38"/>
  <c r="B42" i="38"/>
  <c r="D33" i="38"/>
  <c r="C33" i="38"/>
  <c r="B33" i="38"/>
  <c r="D30" i="38"/>
  <c r="H14" i="4" s="1"/>
  <c r="C30" i="38"/>
  <c r="B30" i="38"/>
  <c r="D25" i="38"/>
  <c r="F14" i="4" s="1"/>
  <c r="C25" i="38"/>
  <c r="B25" i="38"/>
  <c r="D21" i="38"/>
  <c r="E14" i="4" s="1"/>
  <c r="C21" i="38"/>
  <c r="B21" i="38"/>
  <c r="D13" i="38"/>
  <c r="C13" i="38"/>
  <c r="B13" i="38"/>
  <c r="G14" i="4" l="1"/>
  <c r="D49" i="38"/>
  <c r="D14" i="23"/>
  <c r="D14" i="4"/>
  <c r="B49" i="38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5" i="32"/>
  <c r="O20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5" i="32"/>
  <c r="L20" i="32"/>
  <c r="I6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5" i="32"/>
  <c r="G20" i="32"/>
  <c r="N20" i="32"/>
  <c r="K20" i="32"/>
  <c r="H20" i="32"/>
  <c r="F15" i="32"/>
  <c r="E20" i="32"/>
  <c r="D20" i="32"/>
  <c r="F19" i="32"/>
  <c r="F18" i="32"/>
  <c r="F17" i="32"/>
  <c r="F16" i="32"/>
  <c r="F14" i="32"/>
  <c r="F12" i="32"/>
  <c r="F11" i="32"/>
  <c r="F10" i="32"/>
  <c r="F9" i="32"/>
  <c r="F8" i="32"/>
  <c r="F7" i="32"/>
  <c r="F6" i="32"/>
  <c r="F5" i="32"/>
  <c r="L14" i="4" l="1"/>
  <c r="M14" i="4" s="1"/>
  <c r="M20" i="32"/>
  <c r="P20" i="32"/>
  <c r="I20" i="32"/>
  <c r="F13" i="32"/>
  <c r="F20" i="32" s="1"/>
  <c r="F6" i="23" l="1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5" i="23"/>
  <c r="E20" i="4"/>
  <c r="F20" i="4"/>
  <c r="G20" i="4"/>
  <c r="H20" i="4"/>
  <c r="I20" i="4"/>
  <c r="J20" i="4"/>
  <c r="D20" i="4"/>
  <c r="L17" i="4"/>
  <c r="M17" i="4" s="1"/>
  <c r="L12" i="4"/>
  <c r="M12" i="4" s="1"/>
  <c r="L5" i="4"/>
  <c r="M5" i="4" s="1"/>
  <c r="L10" i="4" l="1"/>
  <c r="M10" i="4" s="1"/>
  <c r="L7" i="4"/>
  <c r="M7" i="4" s="1"/>
  <c r="L15" i="4" l="1"/>
  <c r="M15" i="4" s="1"/>
  <c r="L9" i="4" l="1"/>
  <c r="M9" i="4" s="1"/>
  <c r="L6" i="4" l="1"/>
  <c r="M6" i="4" l="1"/>
  <c r="L11" i="4"/>
  <c r="M11" i="4" s="1"/>
  <c r="L18" i="4" l="1"/>
  <c r="M18" i="4" s="1"/>
  <c r="L16" i="4" l="1"/>
  <c r="M16" i="4" s="1"/>
  <c r="L8" i="4" l="1"/>
  <c r="M8" i="4" s="1"/>
  <c r="D20" i="23"/>
  <c r="E20" i="23"/>
  <c r="L19" i="4" l="1"/>
  <c r="M19" i="4" s="1"/>
  <c r="M20" i="4" s="1"/>
  <c r="L20" i="4" l="1"/>
  <c r="G25" i="4" s="1"/>
  <c r="P20" i="4" l="1"/>
  <c r="M21" i="4" s="1"/>
  <c r="T21" i="32" l="1"/>
  <c r="F20" i="23" l="1"/>
  <c r="C28" i="23"/>
  <c r="K7" i="3" l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6" i="3"/>
  <c r="C29" i="4"/>
  <c r="G26" i="4" s="1"/>
  <c r="G29" i="4" s="1"/>
  <c r="F29" i="3" l="1"/>
  <c r="G29" i="3"/>
  <c r="H29" i="3"/>
  <c r="I29" i="3"/>
  <c r="J29" i="3"/>
  <c r="K34" i="3" l="1"/>
  <c r="K36" i="3" s="1"/>
  <c r="J36" i="3" l="1"/>
  <c r="G36" i="3" l="1"/>
  <c r="D36" i="3"/>
  <c r="E29" i="3"/>
  <c r="D29" i="3"/>
  <c r="K29" i="3" l="1"/>
  <c r="J29" i="2"/>
  <c r="J32" i="2" l="1"/>
  <c r="K17" i="2"/>
  <c r="K15" i="2"/>
  <c r="K14" i="2"/>
  <c r="K21" i="2"/>
  <c r="D32" i="2" l="1"/>
  <c r="K6" i="2"/>
  <c r="K7" i="2"/>
  <c r="K8" i="2"/>
  <c r="K9" i="2"/>
  <c r="K11" i="2"/>
  <c r="K12" i="2"/>
  <c r="K13" i="2"/>
  <c r="K16" i="2"/>
  <c r="K18" i="2"/>
  <c r="K19" i="2"/>
  <c r="K20" i="2"/>
  <c r="K22" i="2"/>
  <c r="K23" i="2"/>
  <c r="K5" i="2"/>
  <c r="H25" i="2"/>
  <c r="D25" i="2"/>
  <c r="K10" i="2"/>
  <c r="C23" i="2"/>
  <c r="C22" i="2"/>
  <c r="C20" i="2"/>
  <c r="C19" i="2"/>
  <c r="C18" i="2"/>
  <c r="C16" i="2"/>
  <c r="C13" i="2"/>
  <c r="C12" i="2"/>
  <c r="C11" i="2"/>
  <c r="C10" i="2"/>
  <c r="C9" i="2"/>
  <c r="C8" i="2"/>
  <c r="C7" i="2"/>
  <c r="C6" i="2"/>
  <c r="C5" i="2"/>
  <c r="J25" i="2"/>
  <c r="I25" i="2"/>
  <c r="G25" i="2"/>
  <c r="E25" i="2" l="1"/>
  <c r="F25" i="2" l="1"/>
  <c r="K25" i="2" s="1"/>
  <c r="G32" i="2" l="1"/>
</calcChain>
</file>

<file path=xl/comments1.xml><?xml version="1.0" encoding="utf-8"?>
<comments xmlns="http://schemas.openxmlformats.org/spreadsheetml/2006/main">
  <authors>
    <author>Ing. Lenka Káňová</author>
  </authors>
  <commentList>
    <comment ref="G28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SWITCHE - 1000
Prodloužení 47 - 350
Investice - 67483
</t>
        </r>
      </text>
    </comment>
  </commentList>
</comments>
</file>

<file path=xl/sharedStrings.xml><?xml version="1.0" encoding="utf-8"?>
<sst xmlns="http://schemas.openxmlformats.org/spreadsheetml/2006/main" count="866" uniqueCount="229">
  <si>
    <t>Osobní náklady (včetně odvodů)</t>
  </si>
  <si>
    <t>Materiál</t>
  </si>
  <si>
    <t>Cestovné</t>
  </si>
  <si>
    <t>Energie</t>
  </si>
  <si>
    <t>Opravy a udržování</t>
  </si>
  <si>
    <t>Ostatní služby</t>
  </si>
  <si>
    <t>Sekretariát, řízení a provoz fakulty</t>
  </si>
  <si>
    <t>Ceny děkana</t>
  </si>
  <si>
    <t>Fondy proděkanů a členové RVŠ</t>
  </si>
  <si>
    <t>Motivační odměny</t>
  </si>
  <si>
    <t>CELKEM</t>
  </si>
  <si>
    <t>Celkem</t>
  </si>
  <si>
    <t>Náklady celkem</t>
  </si>
  <si>
    <t>Odpisy</t>
  </si>
  <si>
    <t>Ekonomické oddělení</t>
  </si>
  <si>
    <t>Personální a mzdové oddělení</t>
  </si>
  <si>
    <t>Oddělení VaV</t>
  </si>
  <si>
    <t>Oddělení projektové podpory</t>
  </si>
  <si>
    <t>Oddělení vnějších a vnitřních vztahů</t>
  </si>
  <si>
    <t>Studijní oddělení</t>
  </si>
  <si>
    <t>Oddělení technické podpory</t>
  </si>
  <si>
    <t>Správa budov Envelopa - 3911 (vč. 3913, 3914 a 3940)</t>
  </si>
  <si>
    <t>Botanická zahrada</t>
  </si>
  <si>
    <t>Školicí středisko Karlov</t>
  </si>
  <si>
    <t>Správa zeleně</t>
  </si>
  <si>
    <t>Kabinet  pedagogické přípravy</t>
  </si>
  <si>
    <t>Kabinet cizích jazyků</t>
  </si>
  <si>
    <t xml:space="preserve">Střediska </t>
  </si>
  <si>
    <t>Podíl na příspěvku</t>
  </si>
  <si>
    <t xml:space="preserve">Režie </t>
  </si>
  <si>
    <t>Investice</t>
  </si>
  <si>
    <t>Energie Envelopa</t>
  </si>
  <si>
    <t>Energie Holice</t>
  </si>
  <si>
    <t xml:space="preserve">Správa budov Holice - 3912 </t>
  </si>
  <si>
    <t>Energie Pevnost</t>
  </si>
  <si>
    <t>Centrum popularizace</t>
  </si>
  <si>
    <t>Hospodaření děkanátu za rok 2016 po oděleních  /11 a /30</t>
  </si>
  <si>
    <t>Náklady 2016</t>
  </si>
  <si>
    <t>Příjmy 2016</t>
  </si>
  <si>
    <t>Příloha 2.5</t>
  </si>
  <si>
    <t>Rezerva děkana 2016</t>
  </si>
  <si>
    <t>Rezerva děkana</t>
  </si>
  <si>
    <t>Hospodaření děkanátu po odděleních 2016</t>
  </si>
  <si>
    <t>*</t>
  </si>
  <si>
    <t>Výměna provozních prostředků děkanátu za FRIM kateder dle jejich potřeb</t>
  </si>
  <si>
    <t>Rozdíl mezi příjmy a náklady byl převeden do FPP za účelem financování investičních akcí v dalších letech, vč. spolufinancování investičních projektů OP VVV. Částka 2 885 000,- dodatečně přidělená PřF z příspěvku MŠMT byla v souladu s usnesením AS PřF převedena do FPP na ponížení záporného zůstatku na středisku 3740 - CP - Dokončení projektu a první rok provozu.</t>
  </si>
  <si>
    <t>Příloha č. 3.5</t>
  </si>
  <si>
    <t xml:space="preserve">Plán hospodaření děkanátu na rok 2017 po odděleních </t>
  </si>
  <si>
    <t>Hospodaření děkanátu na rok 2017 po oděleních  /11 a /30</t>
  </si>
  <si>
    <t>Správa budov Envelopa - technický úsek</t>
  </si>
  <si>
    <t>Správa budov Envelopa - provozní úsek</t>
  </si>
  <si>
    <t>3911, 3913, 3940</t>
  </si>
  <si>
    <t>3916, 3914, 3941</t>
  </si>
  <si>
    <t xml:space="preserve">Správa budov Holice - technický úsek </t>
  </si>
  <si>
    <t>Správa budov Holice - provozní úsek</t>
  </si>
  <si>
    <t>Rezerva děkana 2017</t>
  </si>
  <si>
    <t>Náklady 2017</t>
  </si>
  <si>
    <t>Příjmy 2017</t>
  </si>
  <si>
    <t>Investice budou řešeny formou výměny provozních prostředků děkanátu za FRIM kateder, kapitalizací prostředků ze zdroje 11 u vhodných investičních akcí nebo převodem nevyčerpaných prostředků určených na investice do FPP a následně do FRIMu.</t>
  </si>
  <si>
    <t>Režie</t>
  </si>
  <si>
    <t>Podíl na příspěvku-1.část</t>
  </si>
  <si>
    <t>Podíl na příspěvku-2.část (odhad)</t>
  </si>
  <si>
    <t>Osobní náklady                   (včetně odvodů)</t>
  </si>
  <si>
    <t>Rezervy proděkanů a členové RVŠ</t>
  </si>
  <si>
    <t>Plán investic děkanátu je celkem 40,08 mil. Kč (vybavení a rozvoj), přičemž zdroje pro jeho krytí jsou ve výši 24,08 mil. z prostředků děkanátu (FRIM děkanátu 1,64 mil., FPP děkanátu 15,7 mil. a 6,74 mil. z rozpočtu 2017) a spoluúčast kateder ve výši cca 16 mil. Kč na doplnění chlazení.</t>
  </si>
  <si>
    <t>Spisová služba</t>
  </si>
  <si>
    <t>Skutečnost po přidělení RVO</t>
  </si>
  <si>
    <t>Čerpání děkanátu 2017 - pro senát 4.4.2018</t>
  </si>
  <si>
    <t>Plán</t>
  </si>
  <si>
    <t>Rezerva děkana 2018</t>
  </si>
  <si>
    <t>Středisko</t>
  </si>
  <si>
    <t>Osobní náklady (vč. odvodů)</t>
  </si>
  <si>
    <t>Celkem za děkanát</t>
  </si>
  <si>
    <t>plán zdroj 11</t>
  </si>
  <si>
    <t>plán zdroj 30</t>
  </si>
  <si>
    <t>Plán celkem</t>
  </si>
  <si>
    <t>Srovnání Plán 2017</t>
  </si>
  <si>
    <t>Osobní náklady</t>
  </si>
  <si>
    <t>Mzdy</t>
  </si>
  <si>
    <t>Odměny</t>
  </si>
  <si>
    <t>Zákonné odvody z mezd a odměn</t>
  </si>
  <si>
    <t>DPČ</t>
  </si>
  <si>
    <t>DPP</t>
  </si>
  <si>
    <t>Příspěvky na stravné (menza, stravenky)</t>
  </si>
  <si>
    <t>Profesní lékařské prohlídky</t>
  </si>
  <si>
    <t>Kapitola celkem</t>
  </si>
  <si>
    <t>Kancelářské potřeby</t>
  </si>
  <si>
    <t>Výpočetní technika</t>
  </si>
  <si>
    <t>DHM</t>
  </si>
  <si>
    <t>Jiný materiál</t>
  </si>
  <si>
    <t>Letenky, jízdenky, stravné (diety)</t>
  </si>
  <si>
    <t xml:space="preserve">Opravy a udržování </t>
  </si>
  <si>
    <t>budov,nábytku,výpoč.techniky …….</t>
  </si>
  <si>
    <t>Telefony</t>
  </si>
  <si>
    <t>Poštovné</t>
  </si>
  <si>
    <t>Ostraha</t>
  </si>
  <si>
    <t>Odvoz odpadu</t>
  </si>
  <si>
    <t>Školení</t>
  </si>
  <si>
    <t>Zákonné odvody 34,42% z DPČ</t>
  </si>
  <si>
    <t>atd.</t>
  </si>
  <si>
    <t>Elekřina</t>
  </si>
  <si>
    <t>Teplo</t>
  </si>
  <si>
    <t>Voda</t>
  </si>
  <si>
    <t>Služby</t>
  </si>
  <si>
    <t>Poznámky:</t>
  </si>
  <si>
    <t>odpisy</t>
  </si>
  <si>
    <t>Rozdíl</t>
  </si>
  <si>
    <t>Jiné služby</t>
  </si>
  <si>
    <t>Správa budov - provozní úsek</t>
  </si>
  <si>
    <t>Zdůvodnění navýšení ON</t>
  </si>
  <si>
    <t>Středisko: 3210</t>
  </si>
  <si>
    <t>Plán 2019</t>
  </si>
  <si>
    <t>Středisko: 3904</t>
  </si>
  <si>
    <t>Náhrady za dovolenou, nemoc</t>
  </si>
  <si>
    <t>SW</t>
  </si>
  <si>
    <t>Smlouvy o dílo</t>
  </si>
  <si>
    <t>Nově zavedeno pro zahr. pracovníky jako náhrada DPP (posudky)</t>
  </si>
  <si>
    <t>Zdůvodnění navýšení ostatní N</t>
  </si>
  <si>
    <t>Správa budov Envelopa</t>
  </si>
  <si>
    <t>Správa budov Holice</t>
  </si>
  <si>
    <t>Středisko: 3915</t>
  </si>
  <si>
    <t>Jiný materiál (benzín, ochranné pomůcky)</t>
  </si>
  <si>
    <t>Středisko: 3960</t>
  </si>
  <si>
    <t>Středisko: 3907</t>
  </si>
  <si>
    <t>Středisko: 3901</t>
  </si>
  <si>
    <t>Středisko: 3905</t>
  </si>
  <si>
    <t>3911/11;30</t>
  </si>
  <si>
    <t>3911/11,30</t>
  </si>
  <si>
    <t>1)</t>
  </si>
  <si>
    <t>2)</t>
  </si>
  <si>
    <t>Středisko: 3912</t>
  </si>
  <si>
    <t>Středisko: 3913</t>
  </si>
  <si>
    <t>Středisko: 3903</t>
  </si>
  <si>
    <t>Středisko: 3906</t>
  </si>
  <si>
    <t>Středisko: 3908</t>
  </si>
  <si>
    <t xml:space="preserve">Plán nákladů středisek děkanátu v tis. Kč </t>
  </si>
  <si>
    <t>zdůvodnění nárůstu</t>
  </si>
  <si>
    <t>Do N SB (3911 a 3912) začleněny rovněž N, které byly dříve rozpočítávány na střediska (platba za dešťovou vodu).</t>
  </si>
  <si>
    <t>* Investice budou řešeny čerpání FRIM a FPP fakulty (děkanátu) a formou výpůjčky z FRIM a FPP kateder, nebo kapitalizací provozních prostředků.</t>
  </si>
  <si>
    <t>Plán hospodaření děkanátu na rok 2020 po odděleních v tis. Kč (zdroje 11 a 30)</t>
  </si>
  <si>
    <t>Plán nákladů středisek děkanátu 2020  (zdroje 11+30)</t>
  </si>
  <si>
    <t>Skutečnost 2019</t>
  </si>
  <si>
    <t>Plán 2020</t>
  </si>
  <si>
    <t>V roce 2020 je v plánu nákup 2 ks monitorů.</t>
  </si>
  <si>
    <t>K navýšení mezd dochází v důsledku změny mzdových zařazení.</t>
  </si>
  <si>
    <t>GLODEP - doúčtování chybně zadaných plateb - P. Štecová</t>
  </si>
  <si>
    <t>Srovnání Plán ON 2019</t>
  </si>
  <si>
    <t>Srovnání Plán Materiál 2019</t>
  </si>
  <si>
    <t>Srovnání Plán Cestovné 2019</t>
  </si>
  <si>
    <t>Srovnání Plán Opravy a udržování 2019</t>
  </si>
  <si>
    <t>Srovnání Plán Ostatní služby 2019</t>
  </si>
  <si>
    <t>Srovnání Plán 2019</t>
  </si>
  <si>
    <t>kancelářské potřeby a tonery do nové tiskárny</t>
  </si>
  <si>
    <t>nová tiskárna - naše je pokažená</t>
  </si>
  <si>
    <t>položka se nečerpala, výdaje jsou zahrnuty v ostatních službách (speciální papíry a složky - VR)</t>
  </si>
  <si>
    <t>již čerpáno 2600,- Kč, plánujeme školení plus návštěvu na Fyzikálním ústavu u kolegyně (podpora projektů H2020 - MSCA, ERC)</t>
  </si>
  <si>
    <t>licence ADOBE pro práci s dokumenty</t>
  </si>
  <si>
    <t>položka se nečerpala, výdaje jsou zahrnuty v cestovném a ostatních službách</t>
  </si>
  <si>
    <t>Erasmus1</t>
  </si>
  <si>
    <t>atd. (antivirový program)</t>
  </si>
  <si>
    <t>Plán nákladů středisek děkanátu 2020 v tis. Kč (zdroje 11+30)</t>
  </si>
  <si>
    <t>Skut. 2019</t>
  </si>
  <si>
    <t>Tvorba sociálního fondu</t>
  </si>
  <si>
    <t>Vnitrovýnosy</t>
  </si>
  <si>
    <t>N celkem</t>
  </si>
  <si>
    <t xml:space="preserve">zvýšení hodnoty stravenek; mzdy hrazeny z projektů OP VVV </t>
  </si>
  <si>
    <t>Skutečnost 26. 3.2020</t>
  </si>
  <si>
    <t>SUMA</t>
  </si>
  <si>
    <t>3)</t>
  </si>
  <si>
    <t xml:space="preserve">Ostatní </t>
  </si>
  <si>
    <t xml:space="preserve">Vnitrovýnosy, vnitronáklady apod. </t>
  </si>
  <si>
    <t>1) Navýšení mzdových nákladů je způsobeno navýšením úvazku (0,6) na oddělení .</t>
  </si>
  <si>
    <t xml:space="preserve">2) Navýšení nákladů z důvodu doplnění osoušečů rukou ve variantě (1.NP, 5.NP a 6.NP), celkový počet osoušečů 12ks, odhadované náklady 225 tis. Kč s DPH. </t>
  </si>
  <si>
    <t xml:space="preserve">3) Navýšení nákladů z důvodu provedení ošetření ocelových konstrukcí na objektu 17. listopadu 50a v předpokládané  výši 300 tis. Kč s DPH. </t>
  </si>
  <si>
    <t>navýšení úvazku; navýšení hodnoty stravenek</t>
  </si>
  <si>
    <t>navýšení o DPP, změna tarifů od 1.7.2019 (nebylo v rozpočtu 2019)</t>
  </si>
  <si>
    <t>náhradní díly IT</t>
  </si>
  <si>
    <t>materiál, náhradní díly k opravám zajišťovaným SB</t>
  </si>
  <si>
    <t>plánované opravy technologií a instalací, zvýšené náklady na udržování stávajících budov dle plánu obnovy</t>
  </si>
  <si>
    <t>skutečnost 2019: 2.238 tis. Kč SB Holice a 2.348 tis. Kč katedry a pracoviště PřF</t>
  </si>
  <si>
    <t>včetně nájmu kontejneru vrátnice, plánované revize</t>
  </si>
  <si>
    <t xml:space="preserve">zvýšení odpisů z investic </t>
  </si>
  <si>
    <t>Ostatní mzdové N</t>
  </si>
  <si>
    <t>atd. (+ vnitronáklady, reprezentace, autodoprava)</t>
  </si>
  <si>
    <t>nový pracovník; navýšení hodnoty stravenek</t>
  </si>
  <si>
    <t>nové DPP; navýšení tarifů; navýšení hodnoty stravenek</t>
  </si>
  <si>
    <t>překryv pracovníků - odchod z UP x nový pracovník; navýšení hodnoty stravenek</t>
  </si>
  <si>
    <t>Středisko: 3740/11</t>
  </si>
  <si>
    <t>Výnosy ve zdroji 11:+500 tis. Kč výměnou za zdroj 16 střediska 3906</t>
  </si>
  <si>
    <t>STIPENDIA</t>
  </si>
  <si>
    <t>N CELKEM</t>
  </si>
  <si>
    <t>Ostatní osobní náklady</t>
  </si>
  <si>
    <t>navýšení odměn za praxe; vyšší rozsah praxe</t>
  </si>
  <si>
    <t>ukončení projektu - přesun mezd na pracoviště; navýšení hodnoty stravenek</t>
  </si>
  <si>
    <t>navýšení mezd; navýšení hodnoty stravenek</t>
  </si>
  <si>
    <t>Středisko:                                 3900</t>
  </si>
  <si>
    <t>Zákonné odvody 36,42% z DPČ</t>
  </si>
  <si>
    <t xml:space="preserve">Jiné služby </t>
  </si>
  <si>
    <t>zrušení pracovního místa stavebního technika a fce proděkana</t>
  </si>
  <si>
    <t>středisko 3904 - zdroj 30</t>
  </si>
  <si>
    <t>Plán nákladů středisek děkanátu 2019  (zdroje 11+30)</t>
  </si>
  <si>
    <t>Zákonné odvody 34,22% z DPČ</t>
  </si>
  <si>
    <t>nárůst počtu DPP - rozšíření aktivit, navýšení hodnoty stravenek</t>
  </si>
  <si>
    <t>Navýšení mzdových tarifů od 1.7.2019, nezahrnuté do loňského rozpočtu</t>
  </si>
  <si>
    <t>Navýšení odměn - proplácení oponentských posudků za dizertační práce zaměstnancům PřF</t>
  </si>
  <si>
    <t>Navýšení nákladů na DPP (proplácení oponentských posudků za dizertační práce lidem mimo UP)</t>
  </si>
  <si>
    <t>Nutnost koupit novou velkoobjemovou kopírku (min. ca 50000 Kč)</t>
  </si>
  <si>
    <t>Zvyšování ceny poštovného</t>
  </si>
  <si>
    <t>navýšení mezd, odměny - posudky; DPP - posudky; navýšení hodnoty stravenek</t>
  </si>
  <si>
    <t>Lékařské prohlídky</t>
  </si>
  <si>
    <t>Zákonné odvody 36,22% z DPČ</t>
  </si>
  <si>
    <t>křovinořez, plotostřih,foukač a vysavač listí, motorový postřikovač, kalové  čerpadlo, sekačku na Karlov, sporák na Karlov, vysavače a malé mycí stroje, rezerva</t>
  </si>
  <si>
    <t>Nárůst v kapitole osobní náklady pro rok 2020: promítnutí změny tarifů a stupňů od 07/19, změna osobních příplatků z důvodu navýšení objemu práce a zvýšení počtu osob na DPP, přesun mzdových nákladů z SPP Karlov na středisko.</t>
  </si>
  <si>
    <t>Nárůst v kapitole materiál: dochází k nárůstu cen všeho spotřebního zboží a materiálu.</t>
  </si>
  <si>
    <t>Nárůst v kapitole služby: zvýšení ceny odvozu odpadů o 100%, zvýšení ceny za poskytování ostrahy, nový ceník u České pošty - navýšení cen. Po ukončení stavebních prací v Holici - potřeba venkovního mytí budov a oken pomocí výškové techniky, Envelopa - hloubkové čištění podlah a taktéž mytí budovy.</t>
  </si>
  <si>
    <t>navýšení mezd, práce přesčas; navýšení hodnoty stravenek</t>
  </si>
  <si>
    <t>ukončení pracovních poměrů</t>
  </si>
  <si>
    <t>Opravy a udržování - většinově se jedná o N SB (ošetření ocelových konstrukcí, opravy technologií apod.)</t>
  </si>
  <si>
    <t>Ostatní služby - většinově se jedná o N SB (nájem kontejneru pro dočasnou vrátnici, navýšení cen nakupovaných služeb - poštovné, ostraha, odpad, úklid po stavebních pracech - výškové a zahradnické práce, revize).</t>
  </si>
  <si>
    <t>Náklady 2020</t>
  </si>
  <si>
    <t>Příjmy 2020</t>
  </si>
  <si>
    <t>Etická komise</t>
  </si>
  <si>
    <t xml:space="preserve">Očekávané výnosy </t>
  </si>
  <si>
    <t>Juniorské granty</t>
  </si>
  <si>
    <t>Komentář k navýšení: Celkem se v kapitolách materiál, cestovné, opravy, ostatní služby navýšil plán 2020 oproti plánu 2019 o 2.989 tis. Kč. Podrobněji jsou potřeby  popsány v jednotlivých listech oddělení, níže je uvedeno celkové zdůvodnění jen u podstatných kapitol.</t>
  </si>
  <si>
    <t>Materiál - narůst cen běžného spotřebního materiálu, pořizování DHM (vč. osoušečů rukou)</t>
  </si>
  <si>
    <t>Vratka Pevnost poznání</t>
  </si>
  <si>
    <t>Motivační odměny, různé</t>
  </si>
  <si>
    <t>Rezerva děkana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</si>
</sst>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K_č_-;\-* #,##0.00\ _K_č_-;_-* &quot;-&quot;??\ _K_č_-;_-@_-"/>
    <numFmt numFmtId="165" formatCode="#,##0.00\ &quot;Kč&quot;"/>
    <numFmt numFmtId="166" formatCode="0.00_ ;\-0.00\ "/>
    <numFmt numFmtId="167" formatCode="#,##0.00000"/>
    <numFmt numFmtId="168" formatCode="_-* #,##0_-;\-* #,##0_-;_-* &quot;-&quot;??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rgb="FF1F497D"/>
      <name val="Calibri"/>
      <family val="2"/>
      <charset val="238"/>
      <scheme val="minor"/>
    </font>
    <font>
      <sz val="10"/>
      <color rgb="FF000000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8"/>
      <color rgb="FFFF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5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</cellStyleXfs>
  <cellXfs count="686">
    <xf numFmtId="0" fontId="0" fillId="0" borderId="0" xfId="0"/>
    <xf numFmtId="0" fontId="0" fillId="0" borderId="0" xfId="0" applyAlignment="1"/>
    <xf numFmtId="165" fontId="0" fillId="0" borderId="0" xfId="0" applyNumberFormat="1" applyFill="1"/>
    <xf numFmtId="165" fontId="0" fillId="0" borderId="0" xfId="0" applyNumberFormat="1"/>
    <xf numFmtId="0" fontId="0" fillId="0" borderId="0" xfId="0" applyFill="1"/>
    <xf numFmtId="165" fontId="2" fillId="0" borderId="0" xfId="0" applyNumberFormat="1" applyFont="1"/>
    <xf numFmtId="0" fontId="2" fillId="0" borderId="0" xfId="0" applyFont="1"/>
    <xf numFmtId="165" fontId="2" fillId="0" borderId="0" xfId="0" applyNumberFormat="1" applyFont="1" applyFill="1"/>
    <xf numFmtId="0" fontId="2" fillId="3" borderId="6" xfId="0" applyFont="1" applyFill="1" applyBorder="1"/>
    <xf numFmtId="0" fontId="0" fillId="3" borderId="7" xfId="0" applyFill="1" applyBorder="1"/>
    <xf numFmtId="3" fontId="0" fillId="3" borderId="8" xfId="0" applyNumberFormat="1" applyFill="1" applyBorder="1"/>
    <xf numFmtId="3" fontId="0" fillId="0" borderId="0" xfId="0" applyNumberForma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0" fillId="0" borderId="1" xfId="0" applyBorder="1"/>
    <xf numFmtId="0" fontId="4" fillId="0" borderId="0" xfId="0" applyFont="1" applyFill="1" applyBorder="1"/>
    <xf numFmtId="0" fontId="0" fillId="0" borderId="3" xfId="0" applyBorder="1"/>
    <xf numFmtId="0" fontId="2" fillId="2" borderId="3" xfId="0" applyFont="1" applyFill="1" applyBorder="1"/>
    <xf numFmtId="0" fontId="0" fillId="0" borderId="0" xfId="0" applyBorder="1"/>
    <xf numFmtId="0" fontId="2" fillId="0" borderId="6" xfId="0" applyFont="1" applyBorder="1"/>
    <xf numFmtId="0" fontId="2" fillId="0" borderId="7" xfId="0" applyFont="1" applyBorder="1"/>
    <xf numFmtId="0" fontId="2" fillId="2" borderId="6" xfId="0" applyFont="1" applyFill="1" applyBorder="1"/>
    <xf numFmtId="3" fontId="0" fillId="0" borderId="1" xfId="0" applyNumberFormat="1" applyFill="1" applyBorder="1"/>
    <xf numFmtId="3" fontId="0" fillId="0" borderId="2" xfId="0" applyNumberFormat="1" applyFill="1" applyBorder="1"/>
    <xf numFmtId="3" fontId="0" fillId="0" borderId="3" xfId="0" applyNumberFormat="1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3" fontId="2" fillId="0" borderId="0" xfId="0" applyNumberFormat="1" applyFont="1" applyFill="1" applyBorder="1"/>
    <xf numFmtId="0" fontId="0" fillId="0" borderId="0" xfId="0" applyFill="1" applyBorder="1" applyAlignment="1">
      <alignment horizontal="center" vertical="center"/>
    </xf>
    <xf numFmtId="3" fontId="6" fillId="0" borderId="0" xfId="0" applyNumberFormat="1" applyFont="1" applyFill="1" applyBorder="1"/>
    <xf numFmtId="0" fontId="2" fillId="0" borderId="0" xfId="0" applyFont="1" applyFill="1"/>
    <xf numFmtId="9" fontId="2" fillId="0" borderId="0" xfId="1" applyFont="1" applyFill="1"/>
    <xf numFmtId="0" fontId="2" fillId="2" borderId="1" xfId="0" applyFont="1" applyFill="1" applyBorder="1"/>
    <xf numFmtId="0" fontId="0" fillId="0" borderId="2" xfId="0" applyFill="1" applyBorder="1"/>
    <xf numFmtId="3" fontId="0" fillId="0" borderId="11" xfId="0" applyNumberFormat="1" applyFill="1" applyBorder="1"/>
    <xf numFmtId="3" fontId="0" fillId="0" borderId="13" xfId="0" applyNumberFormat="1" applyFill="1" applyBorder="1"/>
    <xf numFmtId="3" fontId="2" fillId="0" borderId="8" xfId="0" applyNumberFormat="1" applyFont="1" applyFill="1" applyBorder="1"/>
    <xf numFmtId="3" fontId="0" fillId="0" borderId="10" xfId="0" applyNumberFormat="1" applyFill="1" applyBorder="1"/>
    <xf numFmtId="3" fontId="0" fillId="0" borderId="4" xfId="0" applyNumberFormat="1" applyFill="1" applyBorder="1"/>
    <xf numFmtId="3" fontId="0" fillId="0" borderId="5" xfId="0" applyNumberFormat="1" applyFill="1" applyBorder="1"/>
    <xf numFmtId="3" fontId="0" fillId="0" borderId="12" xfId="0" applyNumberFormat="1" applyFill="1" applyBorder="1"/>
    <xf numFmtId="0" fontId="0" fillId="2" borderId="11" xfId="0" applyFill="1" applyBorder="1"/>
    <xf numFmtId="3" fontId="2" fillId="2" borderId="10" xfId="0" applyNumberFormat="1" applyFont="1" applyFill="1" applyBorder="1"/>
    <xf numFmtId="3" fontId="2" fillId="2" borderId="7" xfId="0" applyNumberFormat="1" applyFont="1" applyFill="1" applyBorder="1"/>
    <xf numFmtId="3" fontId="2" fillId="2" borderId="11" xfId="0" applyNumberFormat="1" applyFont="1" applyFill="1" applyBorder="1"/>
    <xf numFmtId="0" fontId="3" fillId="0" borderId="0" xfId="0" applyFont="1" applyAlignment="1">
      <alignment horizontal="center" vertical="center" wrapText="1"/>
    </xf>
    <xf numFmtId="165" fontId="2" fillId="2" borderId="3" xfId="0" applyNumberFormat="1" applyFont="1" applyFill="1" applyBorder="1"/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9" fontId="0" fillId="0" borderId="0" xfId="1" applyFont="1" applyFill="1"/>
    <xf numFmtId="3" fontId="0" fillId="0" borderId="0" xfId="0" applyNumberFormat="1"/>
    <xf numFmtId="3" fontId="7" fillId="2" borderId="10" xfId="0" applyNumberFormat="1" applyFont="1" applyFill="1" applyBorder="1"/>
    <xf numFmtId="3" fontId="6" fillId="0" borderId="2" xfId="0" applyNumberFormat="1" applyFont="1" applyFill="1" applyBorder="1"/>
    <xf numFmtId="0" fontId="8" fillId="0" borderId="0" xfId="0" applyFon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right" vertical="top"/>
    </xf>
    <xf numFmtId="3" fontId="7" fillId="2" borderId="11" xfId="0" applyNumberFormat="1" applyFont="1" applyFill="1" applyBorder="1"/>
    <xf numFmtId="0" fontId="0" fillId="0" borderId="0" xfId="0" applyFont="1" applyAlignment="1">
      <alignment horizontal="right" vertical="center"/>
    </xf>
    <xf numFmtId="3" fontId="2" fillId="0" borderId="0" xfId="0" applyNumberFormat="1" applyFont="1" applyBorder="1"/>
    <xf numFmtId="0" fontId="0" fillId="0" borderId="0" xfId="0" applyFill="1" applyBorder="1" applyAlignment="1">
      <alignment horizontal="right"/>
    </xf>
    <xf numFmtId="3" fontId="2" fillId="0" borderId="0" xfId="0" applyNumberFormat="1" applyFont="1"/>
    <xf numFmtId="0" fontId="8" fillId="2" borderId="0" xfId="0" applyFont="1" applyFill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3" fontId="6" fillId="0" borderId="12" xfId="0" applyNumberFormat="1" applyFont="1" applyFill="1" applyBorder="1"/>
    <xf numFmtId="0" fontId="8" fillId="0" borderId="0" xfId="0" applyFont="1" applyFill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/>
    <xf numFmtId="0" fontId="0" fillId="0" borderId="0" xfId="0" applyFont="1" applyFill="1" applyBorder="1"/>
    <xf numFmtId="3" fontId="6" fillId="0" borderId="17" xfId="0" applyNumberFormat="1" applyFont="1" applyFill="1" applyBorder="1"/>
    <xf numFmtId="0" fontId="9" fillId="0" borderId="0" xfId="0" applyFont="1"/>
    <xf numFmtId="0" fontId="7" fillId="3" borderId="7" xfId="0" applyFont="1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0" fillId="2" borderId="5" xfId="0" applyFill="1" applyBorder="1"/>
    <xf numFmtId="3" fontId="7" fillId="2" borderId="12" xfId="0" applyNumberFormat="1" applyFont="1" applyFill="1" applyBorder="1"/>
    <xf numFmtId="3" fontId="2" fillId="2" borderId="12" xfId="0" applyNumberFormat="1" applyFont="1" applyFill="1" applyBorder="1"/>
    <xf numFmtId="3" fontId="0" fillId="0" borderId="0" xfId="0" applyNumberFormat="1" applyFill="1"/>
    <xf numFmtId="0" fontId="7" fillId="4" borderId="7" xfId="0" applyFont="1" applyFill="1" applyBorder="1" applyAlignment="1">
      <alignment horizontal="center" vertical="center" wrapText="1"/>
    </xf>
    <xf numFmtId="0" fontId="14" fillId="2" borderId="6" xfId="0" applyFont="1" applyFill="1" applyBorder="1"/>
    <xf numFmtId="3" fontId="0" fillId="5" borderId="19" xfId="0" applyNumberFormat="1" applyFill="1" applyBorder="1"/>
    <xf numFmtId="3" fontId="0" fillId="5" borderId="25" xfId="0" applyNumberFormat="1" applyFill="1" applyBorder="1"/>
    <xf numFmtId="4" fontId="0" fillId="0" borderId="0" xfId="0" applyNumberFormat="1"/>
    <xf numFmtId="0" fontId="2" fillId="9" borderId="6" xfId="0" applyFont="1" applyFill="1" applyBorder="1" applyAlignment="1">
      <alignment horizontal="left"/>
    </xf>
    <xf numFmtId="3" fontId="2" fillId="9" borderId="8" xfId="0" applyNumberFormat="1" applyFont="1" applyFill="1" applyBorder="1" applyAlignment="1">
      <alignment horizontal="left"/>
    </xf>
    <xf numFmtId="3" fontId="2" fillId="9" borderId="8" xfId="0" applyNumberFormat="1" applyFont="1" applyFill="1" applyBorder="1" applyAlignment="1">
      <alignment horizontal="right"/>
    </xf>
    <xf numFmtId="0" fontId="2" fillId="9" borderId="27" xfId="0" applyFont="1" applyFill="1" applyBorder="1"/>
    <xf numFmtId="3" fontId="2" fillId="9" borderId="15" xfId="0" applyNumberFormat="1" applyFont="1" applyFill="1" applyBorder="1"/>
    <xf numFmtId="0" fontId="0" fillId="0" borderId="0" xfId="0" applyFill="1" applyBorder="1" applyAlignment="1">
      <alignment horizontal="left" vertical="top"/>
    </xf>
    <xf numFmtId="0" fontId="0" fillId="10" borderId="24" xfId="0" applyFill="1" applyBorder="1"/>
    <xf numFmtId="3" fontId="0" fillId="10" borderId="25" xfId="0" applyNumberFormat="1" applyFill="1" applyBorder="1"/>
    <xf numFmtId="3" fontId="2" fillId="10" borderId="8" xfId="0" applyNumberFormat="1" applyFont="1" applyFill="1" applyBorder="1"/>
    <xf numFmtId="3" fontId="0" fillId="0" borderId="11" xfId="0" applyNumberFormat="1" applyBorder="1"/>
    <xf numFmtId="3" fontId="0" fillId="6" borderId="17" xfId="0" applyNumberFormat="1" applyFill="1" applyBorder="1"/>
    <xf numFmtId="3" fontId="0" fillId="6" borderId="28" xfId="0" applyNumberFormat="1" applyFill="1" applyBorder="1"/>
    <xf numFmtId="3" fontId="0" fillId="7" borderId="28" xfId="0" applyNumberFormat="1" applyFill="1" applyBorder="1"/>
    <xf numFmtId="3" fontId="0" fillId="0" borderId="0" xfId="0" applyNumberFormat="1" applyBorder="1"/>
    <xf numFmtId="3" fontId="2" fillId="7" borderId="7" xfId="0" applyNumberFormat="1" applyFont="1" applyFill="1" applyBorder="1" applyAlignment="1">
      <alignment horizontal="center"/>
    </xf>
    <xf numFmtId="3" fontId="2" fillId="8" borderId="7" xfId="0" applyNumberFormat="1" applyFont="1" applyFill="1" applyBorder="1" applyAlignment="1">
      <alignment horizontal="left"/>
    </xf>
    <xf numFmtId="3" fontId="0" fillId="9" borderId="8" xfId="0" applyNumberFormat="1" applyFill="1" applyBorder="1"/>
    <xf numFmtId="3" fontId="0" fillId="9" borderId="12" xfId="0" applyNumberFormat="1" applyFill="1" applyBorder="1"/>
    <xf numFmtId="3" fontId="2" fillId="10" borderId="7" xfId="0" applyNumberFormat="1" applyFont="1" applyFill="1" applyBorder="1" applyAlignment="1">
      <alignment horizontal="left"/>
    </xf>
    <xf numFmtId="3" fontId="0" fillId="5" borderId="22" xfId="0" applyNumberFormat="1" applyFill="1" applyBorder="1" applyAlignment="1">
      <alignment horizontal="right"/>
    </xf>
    <xf numFmtId="4" fontId="2" fillId="0" borderId="13" xfId="0" applyNumberFormat="1" applyFont="1" applyBorder="1"/>
    <xf numFmtId="4" fontId="2" fillId="6" borderId="8" xfId="0" applyNumberFormat="1" applyFont="1" applyFill="1" applyBorder="1" applyAlignment="1">
      <alignment horizontal="center"/>
    </xf>
    <xf numFmtId="4" fontId="2" fillId="7" borderId="8" xfId="0" applyNumberFormat="1" applyFont="1" applyFill="1" applyBorder="1" applyAlignment="1">
      <alignment horizontal="center"/>
    </xf>
    <xf numFmtId="4" fontId="2" fillId="8" borderId="8" xfId="0" applyNumberFormat="1" applyFont="1" applyFill="1" applyBorder="1" applyAlignment="1">
      <alignment horizontal="left"/>
    </xf>
    <xf numFmtId="4" fontId="2" fillId="10" borderId="8" xfId="0" applyNumberFormat="1" applyFont="1" applyFill="1" applyBorder="1" applyAlignment="1">
      <alignment horizontal="left"/>
    </xf>
    <xf numFmtId="4" fontId="0" fillId="0" borderId="9" xfId="0" applyNumberFormat="1" applyBorder="1"/>
    <xf numFmtId="0" fontId="0" fillId="0" borderId="0" xfId="0" applyBorder="1" applyAlignment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/>
    <xf numFmtId="3" fontId="2" fillId="0" borderId="13" xfId="0" applyNumberFormat="1" applyFont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3" fontId="6" fillId="2" borderId="17" xfId="0" applyNumberFormat="1" applyFont="1" applyFill="1" applyBorder="1"/>
    <xf numFmtId="3" fontId="2" fillId="2" borderId="8" xfId="0" applyNumberFormat="1" applyFont="1" applyFill="1" applyBorder="1"/>
    <xf numFmtId="3" fontId="6" fillId="4" borderId="17" xfId="0" applyNumberFormat="1" applyFont="1" applyFill="1" applyBorder="1"/>
    <xf numFmtId="3" fontId="2" fillId="4" borderId="8" xfId="0" applyNumberFormat="1" applyFont="1" applyFill="1" applyBorder="1"/>
    <xf numFmtId="3" fontId="2" fillId="4" borderId="7" xfId="0" applyNumberFormat="1" applyFont="1" applyFill="1" applyBorder="1"/>
    <xf numFmtId="3" fontId="6" fillId="3" borderId="17" xfId="0" applyNumberFormat="1" applyFont="1" applyFill="1" applyBorder="1"/>
    <xf numFmtId="3" fontId="2" fillId="3" borderId="8" xfId="0" applyNumberFormat="1" applyFont="1" applyFill="1" applyBorder="1"/>
    <xf numFmtId="0" fontId="2" fillId="9" borderId="12" xfId="0" applyFont="1" applyFill="1" applyBorder="1"/>
    <xf numFmtId="0" fontId="0" fillId="10" borderId="21" xfId="0" applyFill="1" applyBorder="1" applyAlignment="1">
      <alignment vertical="center"/>
    </xf>
    <xf numFmtId="0" fontId="2" fillId="0" borderId="1" xfId="0" applyFont="1" applyBorder="1"/>
    <xf numFmtId="3" fontId="2" fillId="0" borderId="9" xfId="0" applyNumberFormat="1" applyFont="1" applyBorder="1"/>
    <xf numFmtId="3" fontId="2" fillId="0" borderId="10" xfId="0" applyNumberFormat="1" applyFont="1" applyBorder="1"/>
    <xf numFmtId="3" fontId="14" fillId="9" borderId="6" xfId="0" applyNumberFormat="1" applyFont="1" applyFill="1" applyBorder="1"/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0" fillId="0" borderId="34" xfId="0" applyFont="1" applyFill="1" applyBorder="1"/>
    <xf numFmtId="0" fontId="0" fillId="0" borderId="36" xfId="0" applyFont="1" applyFill="1" applyBorder="1"/>
    <xf numFmtId="0" fontId="0" fillId="0" borderId="36" xfId="0" applyFont="1" applyFill="1" applyBorder="1" applyAlignment="1"/>
    <xf numFmtId="0" fontId="0" fillId="0" borderId="30" xfId="0" applyFont="1" applyFill="1" applyBorder="1"/>
    <xf numFmtId="0" fontId="0" fillId="0" borderId="35" xfId="0" applyFont="1" applyFill="1" applyBorder="1" applyAlignment="1">
      <alignment horizontal="right"/>
    </xf>
    <xf numFmtId="0" fontId="0" fillId="0" borderId="37" xfId="0" applyFont="1" applyFill="1" applyBorder="1"/>
    <xf numFmtId="0" fontId="0" fillId="0" borderId="37" xfId="0" applyFont="1" applyFill="1" applyBorder="1" applyAlignment="1">
      <alignment horizontal="right"/>
    </xf>
    <xf numFmtId="0" fontId="6" fillId="0" borderId="37" xfId="0" applyFont="1" applyFill="1" applyBorder="1" applyAlignment="1">
      <alignment horizontal="right"/>
    </xf>
    <xf numFmtId="0" fontId="0" fillId="0" borderId="32" xfId="0" applyFont="1" applyFill="1" applyBorder="1"/>
    <xf numFmtId="3" fontId="6" fillId="0" borderId="22" xfId="0" applyNumberFormat="1" applyFont="1" applyFill="1" applyBorder="1"/>
    <xf numFmtId="3" fontId="0" fillId="0" borderId="22" xfId="0" applyNumberFormat="1" applyFont="1" applyFill="1" applyBorder="1"/>
    <xf numFmtId="3" fontId="6" fillId="0" borderId="28" xfId="0" applyNumberFormat="1" applyFont="1" applyFill="1" applyBorder="1"/>
    <xf numFmtId="3" fontId="0" fillId="0" borderId="17" xfId="0" applyNumberFormat="1" applyFill="1" applyBorder="1"/>
    <xf numFmtId="3" fontId="0" fillId="0" borderId="22" xfId="0" applyNumberFormat="1" applyFill="1" applyBorder="1"/>
    <xf numFmtId="3" fontId="0" fillId="0" borderId="28" xfId="0" applyNumberFormat="1" applyFill="1" applyBorder="1"/>
    <xf numFmtId="3" fontId="0" fillId="0" borderId="8" xfId="0" applyNumberFormat="1" applyFill="1" applyBorder="1"/>
    <xf numFmtId="3" fontId="0" fillId="0" borderId="16" xfId="0" applyNumberFormat="1" applyFill="1" applyBorder="1"/>
    <xf numFmtId="3" fontId="0" fillId="0" borderId="23" xfId="0" applyNumberFormat="1" applyFill="1" applyBorder="1"/>
    <xf numFmtId="3" fontId="0" fillId="0" borderId="29" xfId="0" applyNumberFormat="1" applyFill="1" applyBorder="1"/>
    <xf numFmtId="0" fontId="17" fillId="0" borderId="0" xfId="0" applyFont="1"/>
    <xf numFmtId="0" fontId="6" fillId="0" borderId="0" xfId="0" applyFont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3" fontId="2" fillId="0" borderId="8" xfId="0" applyNumberFormat="1" applyFont="1" applyBorder="1" applyAlignment="1">
      <alignment horizontal="right"/>
    </xf>
    <xf numFmtId="3" fontId="16" fillId="0" borderId="28" xfId="0" applyNumberFormat="1" applyFont="1" applyFill="1" applyBorder="1"/>
    <xf numFmtId="3" fontId="16" fillId="0" borderId="17" xfId="0" applyNumberFormat="1" applyFont="1" applyFill="1" applyBorder="1"/>
    <xf numFmtId="3" fontId="16" fillId="0" borderId="22" xfId="0" applyNumberFormat="1" applyFont="1" applyFill="1" applyBorder="1"/>
    <xf numFmtId="0" fontId="0" fillId="0" borderId="0" xfId="0"/>
    <xf numFmtId="0" fontId="2" fillId="0" borderId="6" xfId="0" applyFont="1" applyBorder="1" applyAlignment="1">
      <alignment horizontal="left"/>
    </xf>
    <xf numFmtId="0" fontId="0" fillId="9" borderId="12" xfId="0" applyFill="1" applyBorder="1"/>
    <xf numFmtId="0" fontId="2" fillId="0" borderId="27" xfId="0" applyFont="1" applyBorder="1"/>
    <xf numFmtId="3" fontId="2" fillId="0" borderId="8" xfId="0" applyNumberFormat="1" applyFont="1" applyBorder="1" applyAlignment="1">
      <alignment horizontal="left"/>
    </xf>
    <xf numFmtId="3" fontId="2" fillId="0" borderId="15" xfId="0" applyNumberFormat="1" applyFont="1" applyBorder="1"/>
    <xf numFmtId="3" fontId="6" fillId="5" borderId="23" xfId="0" applyNumberFormat="1" applyFont="1" applyFill="1" applyBorder="1"/>
    <xf numFmtId="3" fontId="0" fillId="5" borderId="22" xfId="0" applyNumberFormat="1" applyFill="1" applyBorder="1"/>
    <xf numFmtId="0" fontId="2" fillId="5" borderId="8" xfId="0" applyFont="1" applyFill="1" applyBorder="1" applyAlignment="1">
      <alignment horizontal="left"/>
    </xf>
    <xf numFmtId="0" fontId="2" fillId="0" borderId="11" xfId="0" applyFont="1" applyBorder="1"/>
    <xf numFmtId="3" fontId="2" fillId="6" borderId="7" xfId="0" applyNumberFormat="1" applyFont="1" applyFill="1" applyBorder="1" applyAlignment="1">
      <alignment horizontal="center"/>
    </xf>
    <xf numFmtId="0" fontId="2" fillId="5" borderId="8" xfId="0" applyFont="1" applyFill="1" applyBorder="1"/>
    <xf numFmtId="0" fontId="2" fillId="6" borderId="8" xfId="0" applyFont="1" applyFill="1" applyBorder="1" applyAlignment="1">
      <alignment horizontal="left"/>
    </xf>
    <xf numFmtId="0" fontId="0" fillId="6" borderId="19" xfId="0" applyFill="1" applyBorder="1"/>
    <xf numFmtId="0" fontId="0" fillId="6" borderId="22" xfId="0" applyFill="1" applyBorder="1"/>
    <xf numFmtId="2" fontId="2" fillId="0" borderId="13" xfId="0" applyNumberFormat="1" applyFont="1" applyBorder="1"/>
    <xf numFmtId="2" fontId="2" fillId="6" borderId="8" xfId="0" applyNumberFormat="1" applyFont="1" applyFill="1" applyBorder="1" applyAlignment="1">
      <alignment horizontal="center"/>
    </xf>
    <xf numFmtId="2" fontId="2" fillId="7" borderId="8" xfId="0" applyNumberFormat="1" applyFont="1" applyFill="1" applyBorder="1" applyAlignment="1">
      <alignment horizontal="center"/>
    </xf>
    <xf numFmtId="2" fontId="2" fillId="8" borderId="8" xfId="0" applyNumberFormat="1" applyFont="1" applyFill="1" applyBorder="1" applyAlignment="1">
      <alignment horizontal="left"/>
    </xf>
    <xf numFmtId="3" fontId="0" fillId="5" borderId="26" xfId="0" applyNumberFormat="1" applyFill="1" applyBorder="1"/>
    <xf numFmtId="166" fontId="0" fillId="0" borderId="0" xfId="0" applyNumberFormat="1"/>
    <xf numFmtId="2" fontId="0" fillId="0" borderId="0" xfId="0" applyNumberFormat="1"/>
    <xf numFmtId="3" fontId="0" fillId="6" borderId="26" xfId="0" applyNumberFormat="1" applyFill="1" applyBorder="1"/>
    <xf numFmtId="3" fontId="0" fillId="10" borderId="26" xfId="0" applyNumberFormat="1" applyFill="1" applyBorder="1"/>
    <xf numFmtId="3" fontId="0" fillId="0" borderId="9" xfId="0" applyNumberFormat="1" applyBorder="1"/>
    <xf numFmtId="3" fontId="0" fillId="0" borderId="10" xfId="0" applyNumberFormat="1" applyBorder="1"/>
    <xf numFmtId="3" fontId="2" fillId="7" borderId="7" xfId="0" applyNumberFormat="1" applyFont="1" applyFill="1" applyBorder="1"/>
    <xf numFmtId="3" fontId="2" fillId="8" borderId="7" xfId="0" applyNumberFormat="1" applyFont="1" applyFill="1" applyBorder="1"/>
    <xf numFmtId="3" fontId="2" fillId="10" borderId="29" xfId="0" applyNumberFormat="1" applyFont="1" applyFill="1" applyBorder="1"/>
    <xf numFmtId="3" fontId="0" fillId="5" borderId="17" xfId="0" applyNumberFormat="1" applyFill="1" applyBorder="1"/>
    <xf numFmtId="3" fontId="6" fillId="5" borderId="22" xfId="0" applyNumberFormat="1" applyFont="1" applyFill="1" applyBorder="1"/>
    <xf numFmtId="3" fontId="2" fillId="10" borderId="9" xfId="0" applyNumberFormat="1" applyFont="1" applyFill="1" applyBorder="1" applyAlignment="1">
      <alignment horizontal="left"/>
    </xf>
    <xf numFmtId="3" fontId="0" fillId="10" borderId="17" xfId="0" applyNumberFormat="1" applyFill="1" applyBorder="1"/>
    <xf numFmtId="3" fontId="0" fillId="0" borderId="13" xfId="0" applyNumberFormat="1" applyBorder="1"/>
    <xf numFmtId="3" fontId="0" fillId="11" borderId="22" xfId="0" applyNumberFormat="1" applyFill="1" applyBorder="1"/>
    <xf numFmtId="0" fontId="10" fillId="0" borderId="0" xfId="0" applyFont="1"/>
    <xf numFmtId="0" fontId="10" fillId="0" borderId="0" xfId="0" applyFont="1" applyFill="1"/>
    <xf numFmtId="0" fontId="7" fillId="4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2" fillId="0" borderId="15" xfId="0" applyFont="1" applyFill="1" applyBorder="1"/>
    <xf numFmtId="3" fontId="2" fillId="3" borderId="15" xfId="0" applyNumberFormat="1" applyFont="1" applyFill="1" applyBorder="1"/>
    <xf numFmtId="3" fontId="2" fillId="4" borderId="15" xfId="0" applyNumberFormat="1" applyFont="1" applyFill="1" applyBorder="1"/>
    <xf numFmtId="3" fontId="2" fillId="2" borderId="15" xfId="0" applyNumberFormat="1" applyFont="1" applyFill="1" applyBorder="1"/>
    <xf numFmtId="49" fontId="2" fillId="0" borderId="15" xfId="0" applyNumberFormat="1" applyFont="1" applyBorder="1"/>
    <xf numFmtId="3" fontId="0" fillId="4" borderId="16" xfId="0" applyNumberFormat="1" applyFill="1" applyBorder="1"/>
    <xf numFmtId="3" fontId="0" fillId="4" borderId="23" xfId="0" applyNumberFormat="1" applyFill="1" applyBorder="1"/>
    <xf numFmtId="3" fontId="0" fillId="4" borderId="29" xfId="0" applyNumberFormat="1" applyFill="1" applyBorder="1"/>
    <xf numFmtId="3" fontId="6" fillId="2" borderId="22" xfId="0" applyNumberFormat="1" applyFont="1" applyFill="1" applyBorder="1"/>
    <xf numFmtId="3" fontId="6" fillId="2" borderId="28" xfId="0" applyNumberFormat="1" applyFont="1" applyFill="1" applyBorder="1"/>
    <xf numFmtId="49" fontId="0" fillId="0" borderId="16" xfId="0" applyNumberFormat="1" applyBorder="1" applyAlignment="1">
      <alignment horizontal="left"/>
    </xf>
    <xf numFmtId="49" fontId="0" fillId="0" borderId="23" xfId="0" applyNumberFormat="1" applyBorder="1"/>
    <xf numFmtId="49" fontId="0" fillId="0" borderId="29" xfId="0" applyNumberFormat="1" applyBorder="1"/>
    <xf numFmtId="3" fontId="7" fillId="3" borderId="33" xfId="0" applyNumberFormat="1" applyFont="1" applyFill="1" applyBorder="1"/>
    <xf numFmtId="3" fontId="7" fillId="3" borderId="21" xfId="0" applyNumberFormat="1" applyFont="1" applyFill="1" applyBorder="1"/>
    <xf numFmtId="3" fontId="7" fillId="3" borderId="27" xfId="0" applyNumberFormat="1" applyFont="1" applyFill="1" applyBorder="1"/>
    <xf numFmtId="0" fontId="0" fillId="0" borderId="0" xfId="0"/>
    <xf numFmtId="0" fontId="14" fillId="0" borderId="0" xfId="0" applyFont="1"/>
    <xf numFmtId="0" fontId="0" fillId="0" borderId="0" xfId="0" applyBorder="1"/>
    <xf numFmtId="0" fontId="2" fillId="0" borderId="3" xfId="0" applyFont="1" applyBorder="1"/>
    <xf numFmtId="0" fontId="0" fillId="0" borderId="11" xfId="0" applyBorder="1"/>
    <xf numFmtId="3" fontId="0" fillId="0" borderId="0" xfId="0" applyNumberFormat="1"/>
    <xf numFmtId="0" fontId="12" fillId="0" borderId="0" xfId="0" applyFont="1" applyFill="1" applyBorder="1"/>
    <xf numFmtId="3" fontId="0" fillId="0" borderId="11" xfId="0" applyNumberFormat="1" applyFill="1" applyBorder="1"/>
    <xf numFmtId="0" fontId="2" fillId="6" borderId="6" xfId="0" applyFont="1" applyFill="1" applyBorder="1" applyAlignment="1">
      <alignment horizontal="left"/>
    </xf>
    <xf numFmtId="0" fontId="2" fillId="6" borderId="7" xfId="0" applyFont="1" applyFill="1" applyBorder="1" applyAlignment="1">
      <alignment horizontal="center"/>
    </xf>
    <xf numFmtId="0" fontId="0" fillId="0" borderId="11" xfId="0" applyFill="1" applyBorder="1"/>
    <xf numFmtId="0" fontId="2" fillId="8" borderId="6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center"/>
    </xf>
    <xf numFmtId="0" fontId="13" fillId="0" borderId="0" xfId="0" applyFont="1"/>
    <xf numFmtId="0" fontId="2" fillId="8" borderId="7" xfId="0" applyFont="1" applyFill="1" applyBorder="1" applyAlignment="1">
      <alignment horizontal="left"/>
    </xf>
    <xf numFmtId="0" fontId="2" fillId="10" borderId="6" xfId="0" applyFont="1" applyFill="1" applyBorder="1" applyAlignment="1">
      <alignment horizontal="left"/>
    </xf>
    <xf numFmtId="0" fontId="2" fillId="10" borderId="7" xfId="0" applyFont="1" applyFill="1" applyBorder="1" applyAlignment="1">
      <alignment horizontal="left"/>
    </xf>
    <xf numFmtId="3" fontId="0" fillId="5" borderId="20" xfId="0" applyNumberFormat="1" applyFill="1" applyBorder="1"/>
    <xf numFmtId="3" fontId="0" fillId="5" borderId="23" xfId="0" applyNumberFormat="1" applyFill="1" applyBorder="1"/>
    <xf numFmtId="0" fontId="0" fillId="5" borderId="23" xfId="0" applyFill="1" applyBorder="1"/>
    <xf numFmtId="0" fontId="0" fillId="5" borderId="26" xfId="0" applyFill="1" applyBorder="1"/>
    <xf numFmtId="3" fontId="2" fillId="5" borderId="7" xfId="0" applyNumberFormat="1" applyFont="1" applyFill="1" applyBorder="1"/>
    <xf numFmtId="3" fontId="0" fillId="6" borderId="20" xfId="0" applyNumberFormat="1" applyFill="1" applyBorder="1"/>
    <xf numFmtId="3" fontId="0" fillId="6" borderId="23" xfId="0" applyNumberFormat="1" applyFill="1" applyBorder="1"/>
    <xf numFmtId="0" fontId="0" fillId="6" borderId="26" xfId="0" applyFill="1" applyBorder="1"/>
    <xf numFmtId="3" fontId="0" fillId="10" borderId="20" xfId="0" applyNumberFormat="1" applyFill="1" applyBorder="1"/>
    <xf numFmtId="3" fontId="0" fillId="10" borderId="23" xfId="0" applyNumberFormat="1" applyFill="1" applyBorder="1"/>
    <xf numFmtId="0" fontId="0" fillId="10" borderId="23" xfId="0" applyFill="1" applyBorder="1"/>
    <xf numFmtId="3" fontId="0" fillId="10" borderId="29" xfId="0" applyNumberFormat="1" applyFill="1" applyBorder="1"/>
    <xf numFmtId="3" fontId="14" fillId="9" borderId="7" xfId="0" applyNumberFormat="1" applyFont="1" applyFill="1" applyBorder="1"/>
    <xf numFmtId="0" fontId="2" fillId="5" borderId="8" xfId="0" applyFont="1" applyFill="1" applyBorder="1" applyAlignment="1">
      <alignment horizontal="center"/>
    </xf>
    <xf numFmtId="0" fontId="0" fillId="5" borderId="19" xfId="0" applyFill="1" applyBorder="1"/>
    <xf numFmtId="0" fontId="0" fillId="5" borderId="22" xfId="0" applyFill="1" applyBorder="1"/>
    <xf numFmtId="0" fontId="0" fillId="5" borderId="25" xfId="0" applyFill="1" applyBorder="1"/>
    <xf numFmtId="0" fontId="2" fillId="0" borderId="13" xfId="0" applyFont="1" applyBorder="1"/>
    <xf numFmtId="0" fontId="0" fillId="5" borderId="18" xfId="0" applyFill="1" applyBorder="1"/>
    <xf numFmtId="0" fontId="0" fillId="5" borderId="21" xfId="0" applyFill="1" applyBorder="1"/>
    <xf numFmtId="0" fontId="0" fillId="5" borderId="24" xfId="0" applyFill="1" applyBorder="1"/>
    <xf numFmtId="0" fontId="2" fillId="5" borderId="6" xfId="0" applyFont="1" applyFill="1" applyBorder="1"/>
    <xf numFmtId="0" fontId="0" fillId="6" borderId="18" xfId="0" applyFill="1" applyBorder="1"/>
    <xf numFmtId="0" fontId="0" fillId="6" borderId="21" xfId="0" applyFill="1" applyBorder="1"/>
    <xf numFmtId="0" fontId="0" fillId="6" borderId="24" xfId="0" applyFill="1" applyBorder="1"/>
    <xf numFmtId="0" fontId="0" fillId="10" borderId="21" xfId="0" applyFill="1" applyBorder="1"/>
    <xf numFmtId="0" fontId="2" fillId="10" borderId="27" xfId="0" applyFont="1" applyFill="1" applyBorder="1"/>
    <xf numFmtId="0" fontId="14" fillId="9" borderId="6" xfId="0" applyFont="1" applyFill="1" applyBorder="1"/>
    <xf numFmtId="0" fontId="14" fillId="0" borderId="8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0" fillId="9" borderId="8" xfId="0" applyFill="1" applyBorder="1"/>
    <xf numFmtId="0" fontId="0" fillId="7" borderId="3" xfId="0" applyFill="1" applyBorder="1"/>
    <xf numFmtId="3" fontId="0" fillId="7" borderId="11" xfId="0" applyNumberFormat="1" applyFill="1" applyBorder="1"/>
    <xf numFmtId="0" fontId="2" fillId="7" borderId="6" xfId="0" applyFont="1" applyFill="1" applyBorder="1"/>
    <xf numFmtId="3" fontId="0" fillId="7" borderId="7" xfId="0" applyNumberFormat="1" applyFill="1" applyBorder="1"/>
    <xf numFmtId="0" fontId="0" fillId="8" borderId="3" xfId="0" applyFill="1" applyBorder="1"/>
    <xf numFmtId="3" fontId="0" fillId="8" borderId="11" xfId="0" applyNumberFormat="1" applyFill="1" applyBorder="1"/>
    <xf numFmtId="0" fontId="2" fillId="8" borderId="6" xfId="0" applyFont="1" applyFill="1" applyBorder="1"/>
    <xf numFmtId="3" fontId="0" fillId="8" borderId="7" xfId="0" applyNumberFormat="1" applyFill="1" applyBorder="1"/>
    <xf numFmtId="0" fontId="2" fillId="6" borderId="6" xfId="0" applyFont="1" applyFill="1" applyBorder="1"/>
    <xf numFmtId="0" fontId="0" fillId="0" borderId="1" xfId="0" applyBorder="1"/>
    <xf numFmtId="0" fontId="0" fillId="0" borderId="9" xfId="0" applyBorder="1"/>
    <xf numFmtId="0" fontId="0" fillId="0" borderId="10" xfId="0" applyBorder="1"/>
    <xf numFmtId="3" fontId="14" fillId="9" borderId="8" xfId="0" applyNumberFormat="1" applyFont="1" applyFill="1" applyBorder="1"/>
    <xf numFmtId="3" fontId="2" fillId="6" borderId="8" xfId="0" applyNumberFormat="1" applyFont="1" applyFill="1" applyBorder="1" applyAlignment="1">
      <alignment horizontal="center"/>
    </xf>
    <xf numFmtId="3" fontId="0" fillId="6" borderId="19" xfId="0" applyNumberFormat="1" applyFill="1" applyBorder="1"/>
    <xf numFmtId="3" fontId="0" fillId="6" borderId="22" xfId="0" applyNumberFormat="1" applyFill="1" applyBorder="1"/>
    <xf numFmtId="3" fontId="0" fillId="6" borderId="25" xfId="0" applyNumberFormat="1" applyFill="1" applyBorder="1"/>
    <xf numFmtId="3" fontId="2" fillId="6" borderId="8" xfId="0" applyNumberFormat="1" applyFont="1" applyFill="1" applyBorder="1"/>
    <xf numFmtId="3" fontId="2" fillId="0" borderId="13" xfId="0" applyNumberFormat="1" applyFont="1" applyBorder="1"/>
    <xf numFmtId="3" fontId="2" fillId="7" borderId="8" xfId="0" applyNumberFormat="1" applyFont="1" applyFill="1" applyBorder="1" applyAlignment="1">
      <alignment horizontal="center"/>
    </xf>
    <xf numFmtId="3" fontId="0" fillId="7" borderId="13" xfId="0" applyNumberFormat="1" applyFill="1" applyBorder="1"/>
    <xf numFmtId="3" fontId="2" fillId="7" borderId="8" xfId="0" applyNumberFormat="1" applyFont="1" applyFill="1" applyBorder="1"/>
    <xf numFmtId="3" fontId="2" fillId="8" borderId="8" xfId="0" applyNumberFormat="1" applyFont="1" applyFill="1" applyBorder="1" applyAlignment="1">
      <alignment horizontal="left"/>
    </xf>
    <xf numFmtId="3" fontId="0" fillId="8" borderId="13" xfId="0" applyNumberFormat="1" applyFill="1" applyBorder="1"/>
    <xf numFmtId="3" fontId="2" fillId="8" borderId="8" xfId="0" applyNumberFormat="1" applyFont="1" applyFill="1" applyBorder="1"/>
    <xf numFmtId="3" fontId="2" fillId="10" borderId="8" xfId="0" applyNumberFormat="1" applyFont="1" applyFill="1" applyBorder="1" applyAlignment="1">
      <alignment horizontal="left"/>
    </xf>
    <xf numFmtId="3" fontId="0" fillId="10" borderId="19" xfId="0" applyNumberFormat="1" applyFill="1" applyBorder="1"/>
    <xf numFmtId="3" fontId="0" fillId="10" borderId="22" xfId="0" applyNumberFormat="1" applyFill="1" applyBorder="1"/>
    <xf numFmtId="3" fontId="2" fillId="10" borderId="28" xfId="0" applyNumberFormat="1" applyFont="1" applyFill="1" applyBorder="1"/>
    <xf numFmtId="0" fontId="2" fillId="9" borderId="8" xfId="0" applyFont="1" applyFill="1" applyBorder="1"/>
    <xf numFmtId="3" fontId="2" fillId="6" borderId="7" xfId="0" applyNumberFormat="1" applyFont="1" applyFill="1" applyBorder="1"/>
    <xf numFmtId="3" fontId="2" fillId="5" borderId="8" xfId="0" applyNumberFormat="1" applyFont="1" applyFill="1" applyBorder="1"/>
    <xf numFmtId="0" fontId="14" fillId="0" borderId="10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2" fontId="0" fillId="5" borderId="14" xfId="0" applyNumberFormat="1" applyFill="1" applyBorder="1"/>
    <xf numFmtId="0" fontId="0" fillId="5" borderId="7" xfId="0" applyFill="1" applyBorder="1"/>
    <xf numFmtId="3" fontId="0" fillId="5" borderId="18" xfId="0" applyNumberFormat="1" applyFill="1" applyBorder="1"/>
    <xf numFmtId="3" fontId="0" fillId="5" borderId="21" xfId="0" applyNumberFormat="1" applyFill="1" applyBorder="1"/>
    <xf numFmtId="3" fontId="0" fillId="5" borderId="22" xfId="0" applyNumberFormat="1" applyFill="1" applyBorder="1" applyAlignment="1">
      <alignment horizontal="right" vertical="top"/>
    </xf>
    <xf numFmtId="3" fontId="2" fillId="5" borderId="6" xfId="0" applyNumberFormat="1" applyFont="1" applyFill="1" applyBorder="1"/>
    <xf numFmtId="3" fontId="0" fillId="0" borderId="14" xfId="0" applyNumberFormat="1" applyBorder="1"/>
    <xf numFmtId="3" fontId="2" fillId="6" borderId="6" xfId="0" applyNumberFormat="1" applyFont="1" applyFill="1" applyBorder="1" applyAlignment="1">
      <alignment horizontal="center"/>
    </xf>
    <xf numFmtId="3" fontId="0" fillId="13" borderId="14" xfId="0" applyNumberFormat="1" applyFill="1" applyBorder="1"/>
    <xf numFmtId="3" fontId="0" fillId="13" borderId="7" xfId="0" applyNumberFormat="1" applyFill="1" applyBorder="1"/>
    <xf numFmtId="3" fontId="0" fillId="13" borderId="17" xfId="0" applyNumberFormat="1" applyFill="1" applyBorder="1" applyAlignment="1">
      <alignment horizontal="right" vertical="top"/>
    </xf>
    <xf numFmtId="3" fontId="0" fillId="13" borderId="16" xfId="0" applyNumberFormat="1" applyFill="1" applyBorder="1"/>
    <xf numFmtId="3" fontId="0" fillId="13" borderId="22" xfId="0" applyNumberFormat="1" applyFill="1" applyBorder="1"/>
    <xf numFmtId="3" fontId="0" fillId="13" borderId="23" xfId="0" applyNumberFormat="1" applyFill="1" applyBorder="1"/>
    <xf numFmtId="3" fontId="0" fillId="13" borderId="22" xfId="0" applyNumberFormat="1" applyFill="1" applyBorder="1" applyAlignment="1">
      <alignment horizontal="right" vertical="top"/>
    </xf>
    <xf numFmtId="3" fontId="0" fillId="13" borderId="25" xfId="0" applyNumberFormat="1" applyFill="1" applyBorder="1"/>
    <xf numFmtId="3" fontId="0" fillId="13" borderId="26" xfId="0" applyNumberFormat="1" applyFill="1" applyBorder="1"/>
    <xf numFmtId="3" fontId="2" fillId="6" borderId="6" xfId="0" applyNumberFormat="1" applyFont="1" applyFill="1" applyBorder="1"/>
    <xf numFmtId="3" fontId="2" fillId="13" borderId="8" xfId="0" applyNumberFormat="1" applyFont="1" applyFill="1" applyBorder="1"/>
    <xf numFmtId="3" fontId="2" fillId="13" borderId="7" xfId="0" applyNumberFormat="1" applyFont="1" applyFill="1" applyBorder="1"/>
    <xf numFmtId="3" fontId="0" fillId="0" borderId="14" xfId="0" applyNumberFormat="1" applyFill="1" applyBorder="1"/>
    <xf numFmtId="3" fontId="2" fillId="7" borderId="6" xfId="0" applyNumberFormat="1" applyFont="1" applyFill="1" applyBorder="1" applyAlignment="1">
      <alignment horizontal="center"/>
    </xf>
    <xf numFmtId="3" fontId="0" fillId="7" borderId="14" xfId="0" applyNumberFormat="1" applyFill="1" applyBorder="1"/>
    <xf numFmtId="3" fontId="0" fillId="7" borderId="9" xfId="0" applyNumberFormat="1" applyFill="1" applyBorder="1"/>
    <xf numFmtId="3" fontId="2" fillId="7" borderId="6" xfId="0" applyNumberFormat="1" applyFont="1" applyFill="1" applyBorder="1"/>
    <xf numFmtId="3" fontId="2" fillId="8" borderId="6" xfId="0" applyNumberFormat="1" applyFont="1" applyFill="1" applyBorder="1" applyAlignment="1">
      <alignment horizontal="left"/>
    </xf>
    <xf numFmtId="3" fontId="0" fillId="8" borderId="14" xfId="0" applyNumberFormat="1" applyFill="1" applyBorder="1"/>
    <xf numFmtId="3" fontId="0" fillId="8" borderId="3" xfId="0" applyNumberFormat="1" applyFill="1" applyBorder="1"/>
    <xf numFmtId="3" fontId="0" fillId="8" borderId="9" xfId="0" applyNumberFormat="1" applyFill="1" applyBorder="1" applyAlignment="1">
      <alignment horizontal="right" vertical="top"/>
    </xf>
    <xf numFmtId="3" fontId="2" fillId="8" borderId="6" xfId="0" applyNumberFormat="1" applyFont="1" applyFill="1" applyBorder="1"/>
    <xf numFmtId="3" fontId="0" fillId="9" borderId="6" xfId="0" applyNumberFormat="1" applyFill="1" applyBorder="1"/>
    <xf numFmtId="3" fontId="0" fillId="14" borderId="8" xfId="0" applyNumberFormat="1" applyFill="1" applyBorder="1"/>
    <xf numFmtId="3" fontId="0" fillId="14" borderId="7" xfId="0" applyNumberFormat="1" applyFill="1" applyBorder="1"/>
    <xf numFmtId="3" fontId="0" fillId="9" borderId="4" xfId="0" applyNumberFormat="1" applyFill="1" applyBorder="1"/>
    <xf numFmtId="3" fontId="0" fillId="14" borderId="15" xfId="0" applyNumberFormat="1" applyFill="1" applyBorder="1"/>
    <xf numFmtId="3" fontId="0" fillId="14" borderId="12" xfId="0" applyNumberFormat="1" applyFill="1" applyBorder="1"/>
    <xf numFmtId="3" fontId="2" fillId="10" borderId="6" xfId="0" applyNumberFormat="1" applyFont="1" applyFill="1" applyBorder="1" applyAlignment="1">
      <alignment horizontal="left"/>
    </xf>
    <xf numFmtId="3" fontId="0" fillId="15" borderId="14" xfId="0" applyNumberFormat="1" applyFill="1" applyBorder="1"/>
    <xf numFmtId="3" fontId="0" fillId="15" borderId="7" xfId="0" applyNumberFormat="1" applyFill="1" applyBorder="1"/>
    <xf numFmtId="3" fontId="0" fillId="15" borderId="17" xfId="0" applyNumberFormat="1" applyFill="1" applyBorder="1" applyAlignment="1">
      <alignment horizontal="right" vertical="top"/>
    </xf>
    <xf numFmtId="3" fontId="0" fillId="15" borderId="20" xfId="0" applyNumberFormat="1" applyFill="1" applyBorder="1"/>
    <xf numFmtId="3" fontId="0" fillId="15" borderId="22" xfId="0" applyNumberFormat="1" applyFill="1" applyBorder="1" applyAlignment="1">
      <alignment horizontal="right" vertical="top"/>
    </xf>
    <xf numFmtId="3" fontId="0" fillId="15" borderId="23" xfId="0" applyNumberFormat="1" applyFill="1" applyBorder="1"/>
    <xf numFmtId="3" fontId="0" fillId="15" borderId="22" xfId="0" applyNumberFormat="1" applyFill="1" applyBorder="1"/>
    <xf numFmtId="3" fontId="0" fillId="15" borderId="25" xfId="0" applyNumberFormat="1" applyFill="1" applyBorder="1" applyAlignment="1">
      <alignment horizontal="right" vertical="top"/>
    </xf>
    <xf numFmtId="3" fontId="0" fillId="15" borderId="26" xfId="0" applyNumberFormat="1" applyFill="1" applyBorder="1"/>
    <xf numFmtId="3" fontId="2" fillId="10" borderId="6" xfId="0" applyNumberFormat="1" applyFont="1" applyFill="1" applyBorder="1"/>
    <xf numFmtId="3" fontId="2" fillId="15" borderId="8" xfId="0" applyNumberFormat="1" applyFont="1" applyFill="1" applyBorder="1"/>
    <xf numFmtId="3" fontId="2" fillId="15" borderId="7" xfId="0" applyNumberFormat="1" applyFont="1" applyFill="1" applyBorder="1"/>
    <xf numFmtId="3" fontId="0" fillId="0" borderId="5" xfId="0" applyNumberFormat="1" applyBorder="1"/>
    <xf numFmtId="0" fontId="2" fillId="5" borderId="9" xfId="0" applyFont="1" applyFill="1" applyBorder="1" applyAlignment="1">
      <alignment horizontal="center"/>
    </xf>
    <xf numFmtId="0" fontId="0" fillId="5" borderId="28" xfId="0" applyFill="1" applyBorder="1"/>
    <xf numFmtId="3" fontId="2" fillId="6" borderId="9" xfId="0" applyNumberFormat="1" applyFont="1" applyFill="1" applyBorder="1" applyAlignment="1">
      <alignment horizontal="center"/>
    </xf>
    <xf numFmtId="3" fontId="2" fillId="7" borderId="9" xfId="0" applyNumberFormat="1" applyFont="1" applyFill="1" applyBorder="1" applyAlignment="1">
      <alignment horizontal="center"/>
    </xf>
    <xf numFmtId="0" fontId="0" fillId="0" borderId="13" xfId="0" applyBorder="1"/>
    <xf numFmtId="0" fontId="6" fillId="0" borderId="0" xfId="0" applyFont="1" applyFill="1" applyBorder="1"/>
    <xf numFmtId="0" fontId="19" fillId="0" borderId="0" xfId="0" applyFont="1"/>
    <xf numFmtId="0" fontId="20" fillId="0" borderId="1" xfId="0" applyFont="1" applyBorder="1" applyAlignment="1">
      <alignment vertical="center"/>
    </xf>
    <xf numFmtId="3" fontId="2" fillId="0" borderId="9" xfId="6" applyNumberFormat="1" applyFont="1" applyBorder="1" applyAlignment="1">
      <alignment vertical="center"/>
    </xf>
    <xf numFmtId="3" fontId="10" fillId="0" borderId="9" xfId="6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0" fontId="14" fillId="9" borderId="6" xfId="0" applyFont="1" applyFill="1" applyBorder="1" applyAlignment="1">
      <alignment vertical="center"/>
    </xf>
    <xf numFmtId="3" fontId="14" fillId="9" borderId="8" xfId="6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center" vertical="center"/>
    </xf>
    <xf numFmtId="0" fontId="0" fillId="5" borderId="18" xfId="0" applyFill="1" applyBorder="1" applyAlignment="1">
      <alignment vertical="center"/>
    </xf>
    <xf numFmtId="3" fontId="0" fillId="5" borderId="19" xfId="6" applyNumberFormat="1" applyFont="1" applyFill="1" applyBorder="1" applyAlignment="1">
      <alignment vertical="center"/>
    </xf>
    <xf numFmtId="3" fontId="0" fillId="5" borderId="20" xfId="0" applyNumberFormat="1" applyFill="1" applyBorder="1" applyAlignment="1">
      <alignment vertical="center"/>
    </xf>
    <xf numFmtId="0" fontId="0" fillId="5" borderId="21" xfId="0" applyFill="1" applyBorder="1" applyAlignment="1">
      <alignment vertical="center"/>
    </xf>
    <xf numFmtId="3" fontId="0" fillId="5" borderId="22" xfId="6" applyNumberFormat="1" applyFont="1" applyFill="1" applyBorder="1" applyAlignment="1">
      <alignment vertical="center"/>
    </xf>
    <xf numFmtId="3" fontId="0" fillId="5" borderId="23" xfId="0" applyNumberFormat="1" applyFill="1" applyBorder="1" applyAlignment="1">
      <alignment vertical="center"/>
    </xf>
    <xf numFmtId="0" fontId="0" fillId="5" borderId="24" xfId="0" applyFill="1" applyBorder="1" applyAlignment="1">
      <alignment vertical="center"/>
    </xf>
    <xf numFmtId="3" fontId="0" fillId="5" borderId="25" xfId="6" applyNumberFormat="1" applyFont="1" applyFill="1" applyBorder="1" applyAlignment="1">
      <alignment vertical="center"/>
    </xf>
    <xf numFmtId="3" fontId="0" fillId="5" borderId="26" xfId="0" applyNumberForma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3" fontId="2" fillId="5" borderId="7" xfId="6" applyNumberFormat="1" applyFont="1" applyFill="1" applyBorder="1" applyAlignment="1">
      <alignment vertical="center"/>
    </xf>
    <xf numFmtId="3" fontId="2" fillId="5" borderId="7" xfId="0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3" fontId="0" fillId="0" borderId="11" xfId="0" applyNumberFormat="1" applyBorder="1" applyAlignment="1">
      <alignment vertical="center"/>
    </xf>
    <xf numFmtId="0" fontId="2" fillId="6" borderId="6" xfId="0" applyFont="1" applyFill="1" applyBorder="1" applyAlignment="1">
      <alignment horizontal="left" vertical="center"/>
    </xf>
    <xf numFmtId="3" fontId="2" fillId="6" borderId="8" xfId="0" applyNumberFormat="1" applyFont="1" applyFill="1" applyBorder="1" applyAlignment="1">
      <alignment vertical="center"/>
    </xf>
    <xf numFmtId="3" fontId="2" fillId="6" borderId="7" xfId="0" applyNumberFormat="1" applyFont="1" applyFill="1" applyBorder="1" applyAlignment="1">
      <alignment vertical="center"/>
    </xf>
    <xf numFmtId="0" fontId="0" fillId="6" borderId="18" xfId="0" applyFill="1" applyBorder="1" applyAlignment="1">
      <alignment vertical="center"/>
    </xf>
    <xf numFmtId="3" fontId="0" fillId="6" borderId="19" xfId="6" applyNumberFormat="1" applyFont="1" applyFill="1" applyBorder="1" applyAlignment="1">
      <alignment vertical="center"/>
    </xf>
    <xf numFmtId="3" fontId="0" fillId="6" borderId="20" xfId="6" applyNumberFormat="1" applyFont="1" applyFill="1" applyBorder="1" applyAlignment="1">
      <alignment vertical="center"/>
    </xf>
    <xf numFmtId="0" fontId="0" fillId="6" borderId="21" xfId="0" applyFill="1" applyBorder="1" applyAlignment="1">
      <alignment vertical="center"/>
    </xf>
    <xf numFmtId="3" fontId="0" fillId="6" borderId="22" xfId="6" applyNumberFormat="1" applyFont="1" applyFill="1" applyBorder="1" applyAlignment="1">
      <alignment vertical="center"/>
    </xf>
    <xf numFmtId="3" fontId="0" fillId="6" borderId="23" xfId="6" applyNumberFormat="1" applyFont="1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3" fontId="0" fillId="6" borderId="25" xfId="6" applyNumberFormat="1" applyFont="1" applyFill="1" applyBorder="1" applyAlignment="1">
      <alignment vertical="center"/>
    </xf>
    <xf numFmtId="3" fontId="0" fillId="6" borderId="26" xfId="6" applyNumberFormat="1" applyFont="1" applyFill="1" applyBorder="1" applyAlignment="1">
      <alignment vertical="center"/>
    </xf>
    <xf numFmtId="3" fontId="0" fillId="6" borderId="25" xfId="0" applyNumberFormat="1" applyFill="1" applyBorder="1" applyAlignment="1">
      <alignment vertical="center"/>
    </xf>
    <xf numFmtId="0" fontId="2" fillId="6" borderId="6" xfId="0" applyFont="1" applyFill="1" applyBorder="1" applyAlignment="1">
      <alignment vertical="center"/>
    </xf>
    <xf numFmtId="3" fontId="2" fillId="6" borderId="8" xfId="6" applyNumberFormat="1" applyFont="1" applyFill="1" applyBorder="1" applyAlignment="1">
      <alignment vertical="center"/>
    </xf>
    <xf numFmtId="3" fontId="2" fillId="6" borderId="7" xfId="6" applyNumberFormat="1" applyFont="1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0" fontId="2" fillId="7" borderId="6" xfId="0" applyFont="1" applyFill="1" applyBorder="1" applyAlignment="1">
      <alignment horizontal="left" vertical="center"/>
    </xf>
    <xf numFmtId="3" fontId="2" fillId="7" borderId="8" xfId="0" applyNumberFormat="1" applyFont="1" applyFill="1" applyBorder="1" applyAlignment="1">
      <alignment vertical="center"/>
    </xf>
    <xf numFmtId="3" fontId="2" fillId="7" borderId="7" xfId="0" applyNumberFormat="1" applyFont="1" applyFill="1" applyBorder="1" applyAlignment="1">
      <alignment vertical="center"/>
    </xf>
    <xf numFmtId="0" fontId="0" fillId="7" borderId="3" xfId="0" applyFill="1" applyBorder="1" applyAlignment="1">
      <alignment vertical="center"/>
    </xf>
    <xf numFmtId="3" fontId="0" fillId="7" borderId="13" xfId="6" applyNumberFormat="1" applyFont="1" applyFill="1" applyBorder="1" applyAlignment="1">
      <alignment vertical="center"/>
    </xf>
    <xf numFmtId="3" fontId="0" fillId="7" borderId="11" xfId="6" applyNumberFormat="1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3" fontId="2" fillId="7" borderId="8" xfId="6" applyNumberFormat="1" applyFont="1" applyFill="1" applyBorder="1" applyAlignment="1">
      <alignment vertical="center"/>
    </xf>
    <xf numFmtId="0" fontId="2" fillId="8" borderId="6" xfId="0" applyFont="1" applyFill="1" applyBorder="1" applyAlignment="1">
      <alignment horizontal="left" vertical="center"/>
    </xf>
    <xf numFmtId="3" fontId="2" fillId="8" borderId="8" xfId="0" applyNumberFormat="1" applyFont="1" applyFill="1" applyBorder="1" applyAlignment="1">
      <alignment vertical="center"/>
    </xf>
    <xf numFmtId="3" fontId="2" fillId="8" borderId="7" xfId="0" applyNumberFormat="1" applyFont="1" applyFill="1" applyBorder="1" applyAlignment="1">
      <alignment vertical="center"/>
    </xf>
    <xf numFmtId="0" fontId="0" fillId="8" borderId="3" xfId="0" applyFill="1" applyBorder="1" applyAlignment="1">
      <alignment vertical="center"/>
    </xf>
    <xf numFmtId="3" fontId="0" fillId="8" borderId="13" xfId="6" applyNumberFormat="1" applyFont="1" applyFill="1" applyBorder="1" applyAlignment="1">
      <alignment vertical="center"/>
    </xf>
    <xf numFmtId="3" fontId="0" fillId="8" borderId="11" xfId="6" applyNumberFormat="1" applyFont="1" applyFill="1" applyBorder="1" applyAlignment="1">
      <alignment vertical="center"/>
    </xf>
    <xf numFmtId="0" fontId="2" fillId="8" borderId="6" xfId="0" applyFont="1" applyFill="1" applyBorder="1" applyAlignment="1">
      <alignment vertical="center"/>
    </xf>
    <xf numFmtId="3" fontId="2" fillId="8" borderId="8" xfId="6" applyNumberFormat="1" applyFont="1" applyFill="1" applyBorder="1" applyAlignment="1">
      <alignment vertical="center"/>
    </xf>
    <xf numFmtId="3" fontId="0" fillId="8" borderId="7" xfId="6" applyNumberFormat="1" applyFont="1" applyFill="1" applyBorder="1" applyAlignment="1">
      <alignment vertical="center"/>
    </xf>
    <xf numFmtId="0" fontId="21" fillId="0" borderId="0" xfId="0" applyFont="1"/>
    <xf numFmtId="0" fontId="2" fillId="10" borderId="6" xfId="0" applyFont="1" applyFill="1" applyBorder="1" applyAlignment="1">
      <alignment horizontal="left" vertical="center"/>
    </xf>
    <xf numFmtId="3" fontId="2" fillId="10" borderId="8" xfId="0" applyNumberFormat="1" applyFont="1" applyFill="1" applyBorder="1" applyAlignment="1">
      <alignment vertical="center"/>
    </xf>
    <xf numFmtId="3" fontId="2" fillId="10" borderId="7" xfId="0" applyNumberFormat="1" applyFont="1" applyFill="1" applyBorder="1" applyAlignment="1">
      <alignment vertical="center"/>
    </xf>
    <xf numFmtId="0" fontId="0" fillId="10" borderId="18" xfId="0" applyFill="1" applyBorder="1" applyAlignment="1">
      <alignment vertical="center"/>
    </xf>
    <xf numFmtId="3" fontId="0" fillId="10" borderId="19" xfId="6" applyNumberFormat="1" applyFont="1" applyFill="1" applyBorder="1" applyAlignment="1">
      <alignment vertical="center"/>
    </xf>
    <xf numFmtId="3" fontId="0" fillId="10" borderId="20" xfId="6" applyNumberFormat="1" applyFont="1" applyFill="1" applyBorder="1" applyAlignment="1">
      <alignment vertical="center"/>
    </xf>
    <xf numFmtId="3" fontId="0" fillId="10" borderId="22" xfId="6" applyNumberFormat="1" applyFont="1" applyFill="1" applyBorder="1" applyAlignment="1">
      <alignment vertical="center"/>
    </xf>
    <xf numFmtId="3" fontId="0" fillId="10" borderId="23" xfId="6" applyNumberFormat="1" applyFont="1" applyFill="1" applyBorder="1" applyAlignment="1">
      <alignment vertical="center"/>
    </xf>
    <xf numFmtId="0" fontId="2" fillId="10" borderId="27" xfId="0" applyFont="1" applyFill="1" applyBorder="1" applyAlignment="1">
      <alignment vertical="center"/>
    </xf>
    <xf numFmtId="3" fontId="2" fillId="10" borderId="28" xfId="6" applyNumberFormat="1" applyFont="1" applyFill="1" applyBorder="1" applyAlignment="1">
      <alignment vertical="center"/>
    </xf>
    <xf numFmtId="3" fontId="2" fillId="10" borderId="29" xfId="6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2" fillId="10" borderId="7" xfId="0" applyNumberFormat="1" applyFont="1" applyFill="1" applyBorder="1"/>
    <xf numFmtId="3" fontId="12" fillId="0" borderId="0" xfId="0" applyNumberFormat="1" applyFont="1" applyFill="1" applyBorder="1"/>
    <xf numFmtId="0" fontId="0" fillId="9" borderId="6" xfId="0" applyFont="1" applyFill="1" applyBorder="1" applyAlignment="1">
      <alignment horizontal="left"/>
    </xf>
    <xf numFmtId="3" fontId="0" fillId="9" borderId="8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 vertical="top" wrapText="1"/>
    </xf>
    <xf numFmtId="0" fontId="0" fillId="10" borderId="22" xfId="0" applyFill="1" applyBorder="1"/>
    <xf numFmtId="0" fontId="12" fillId="0" borderId="0" xfId="0" applyFont="1"/>
    <xf numFmtId="3" fontId="7" fillId="6" borderId="8" xfId="6" applyNumberFormat="1" applyFont="1" applyFill="1" applyBorder="1" applyAlignment="1">
      <alignment vertical="center"/>
    </xf>
    <xf numFmtId="0" fontId="0" fillId="0" borderId="0" xfId="0"/>
    <xf numFmtId="0" fontId="14" fillId="0" borderId="0" xfId="0" applyFont="1"/>
    <xf numFmtId="1" fontId="14" fillId="0" borderId="8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/>
    <xf numFmtId="0" fontId="0" fillId="5" borderId="18" xfId="0" applyFill="1" applyBorder="1"/>
    <xf numFmtId="3" fontId="0" fillId="5" borderId="19" xfId="0" applyNumberFormat="1" applyFill="1" applyBorder="1" applyAlignment="1">
      <alignment horizontal="right" vertical="center"/>
    </xf>
    <xf numFmtId="0" fontId="0" fillId="5" borderId="21" xfId="0" applyFill="1" applyBorder="1"/>
    <xf numFmtId="0" fontId="2" fillId="5" borderId="6" xfId="0" applyFont="1" applyFill="1" applyBorder="1"/>
    <xf numFmtId="3" fontId="2" fillId="5" borderId="8" xfId="0" applyNumberFormat="1" applyFont="1" applyFill="1" applyBorder="1" applyAlignment="1">
      <alignment horizontal="right" vertical="center"/>
    </xf>
    <xf numFmtId="0" fontId="2" fillId="6" borderId="6" xfId="0" applyFont="1" applyFill="1" applyBorder="1" applyAlignment="1"/>
    <xf numFmtId="3" fontId="2" fillId="6" borderId="8" xfId="0" applyNumberFormat="1" applyFont="1" applyFill="1" applyBorder="1" applyAlignment="1"/>
    <xf numFmtId="0" fontId="0" fillId="6" borderId="18" xfId="0" applyFill="1" applyBorder="1"/>
    <xf numFmtId="3" fontId="0" fillId="6" borderId="19" xfId="0" applyNumberFormat="1" applyFill="1" applyBorder="1" applyAlignment="1">
      <alignment horizontal="right" vertical="center"/>
    </xf>
    <xf numFmtId="0" fontId="0" fillId="6" borderId="24" xfId="0" applyFill="1" applyBorder="1"/>
    <xf numFmtId="3" fontId="0" fillId="6" borderId="25" xfId="0" applyNumberFormat="1" applyFill="1" applyBorder="1" applyAlignment="1">
      <alignment horizontal="right" vertical="center"/>
    </xf>
    <xf numFmtId="0" fontId="2" fillId="6" borderId="6" xfId="0" applyFont="1" applyFill="1" applyBorder="1"/>
    <xf numFmtId="3" fontId="2" fillId="6" borderId="8" xfId="0" applyNumberFormat="1" applyFont="1" applyFill="1" applyBorder="1" applyAlignment="1">
      <alignment horizontal="right" vertical="center"/>
    </xf>
    <xf numFmtId="0" fontId="2" fillId="7" borderId="6" xfId="0" applyFont="1" applyFill="1" applyBorder="1" applyAlignment="1"/>
    <xf numFmtId="3" fontId="2" fillId="7" borderId="8" xfId="0" applyNumberFormat="1" applyFont="1" applyFill="1" applyBorder="1" applyAlignment="1"/>
    <xf numFmtId="0" fontId="0" fillId="7" borderId="3" xfId="0" applyFill="1" applyBorder="1"/>
    <xf numFmtId="3" fontId="0" fillId="7" borderId="13" xfId="0" applyNumberFormat="1" applyFill="1" applyBorder="1" applyAlignment="1">
      <alignment horizontal="right" vertical="center"/>
    </xf>
    <xf numFmtId="0" fontId="2" fillId="7" borderId="6" xfId="0" applyFont="1" applyFill="1" applyBorder="1"/>
    <xf numFmtId="3" fontId="2" fillId="7" borderId="8" xfId="0" applyNumberFormat="1" applyFont="1" applyFill="1" applyBorder="1" applyAlignment="1">
      <alignment horizontal="right" vertical="center"/>
    </xf>
    <xf numFmtId="0" fontId="2" fillId="8" borderId="6" xfId="0" applyFont="1" applyFill="1" applyBorder="1" applyAlignment="1"/>
    <xf numFmtId="3" fontId="2" fillId="8" borderId="8" xfId="0" applyNumberFormat="1" applyFont="1" applyFill="1" applyBorder="1" applyAlignment="1"/>
    <xf numFmtId="0" fontId="0" fillId="8" borderId="3" xfId="0" applyFill="1" applyBorder="1"/>
    <xf numFmtId="3" fontId="0" fillId="8" borderId="13" xfId="0" applyNumberFormat="1" applyFill="1" applyBorder="1" applyAlignment="1">
      <alignment horizontal="right" vertical="center"/>
    </xf>
    <xf numFmtId="0" fontId="2" fillId="8" borderId="6" xfId="0" applyFont="1" applyFill="1" applyBorder="1"/>
    <xf numFmtId="3" fontId="2" fillId="8" borderId="8" xfId="0" applyNumberFormat="1" applyFont="1" applyFill="1" applyBorder="1" applyAlignment="1">
      <alignment horizontal="right" vertical="center"/>
    </xf>
    <xf numFmtId="0" fontId="2" fillId="9" borderId="6" xfId="0" applyFont="1" applyFill="1" applyBorder="1" applyAlignment="1"/>
    <xf numFmtId="3" fontId="2" fillId="9" borderId="8" xfId="0" applyNumberFormat="1" applyFont="1" applyFill="1" applyBorder="1" applyAlignment="1"/>
    <xf numFmtId="0" fontId="0" fillId="9" borderId="4" xfId="0" applyFont="1" applyFill="1" applyBorder="1" applyAlignment="1">
      <alignment horizontal="left"/>
    </xf>
    <xf numFmtId="0" fontId="2" fillId="9" borderId="27" xfId="0" applyFont="1" applyFill="1" applyBorder="1"/>
    <xf numFmtId="3" fontId="2" fillId="9" borderId="8" xfId="0" applyNumberFormat="1" applyFont="1" applyFill="1" applyBorder="1" applyAlignment="1">
      <alignment horizontal="right" vertical="center"/>
    </xf>
    <xf numFmtId="0" fontId="2" fillId="10" borderId="6" xfId="0" applyFont="1" applyFill="1" applyBorder="1" applyAlignment="1"/>
    <xf numFmtId="3" fontId="2" fillId="10" borderId="8" xfId="0" applyNumberFormat="1" applyFont="1" applyFill="1" applyBorder="1" applyAlignment="1"/>
    <xf numFmtId="0" fontId="0" fillId="10" borderId="18" xfId="0" applyFill="1" applyBorder="1"/>
    <xf numFmtId="3" fontId="0" fillId="10" borderId="19" xfId="0" applyNumberFormat="1" applyFill="1" applyBorder="1" applyAlignment="1">
      <alignment horizontal="right" vertical="center"/>
    </xf>
    <xf numFmtId="0" fontId="2" fillId="10" borderId="6" xfId="0" applyFont="1" applyFill="1" applyBorder="1"/>
    <xf numFmtId="3" fontId="2" fillId="10" borderId="8" xfId="0" applyNumberFormat="1" applyFont="1" applyFill="1" applyBorder="1" applyAlignment="1">
      <alignment horizontal="right" vertical="center"/>
    </xf>
    <xf numFmtId="0" fontId="2" fillId="12" borderId="6" xfId="0" applyFont="1" applyFill="1" applyBorder="1" applyAlignment="1"/>
    <xf numFmtId="3" fontId="2" fillId="12" borderId="8" xfId="0" applyNumberFormat="1" applyFont="1" applyFill="1" applyBorder="1" applyAlignment="1"/>
    <xf numFmtId="0" fontId="0" fillId="12" borderId="6" xfId="0" applyFill="1" applyBorder="1"/>
    <xf numFmtId="3" fontId="0" fillId="12" borderId="8" xfId="0" applyNumberFormat="1" applyFill="1" applyBorder="1" applyAlignment="1">
      <alignment horizontal="right" vertical="center"/>
    </xf>
    <xf numFmtId="0" fontId="2" fillId="12" borderId="4" xfId="0" applyFont="1" applyFill="1" applyBorder="1"/>
    <xf numFmtId="3" fontId="2" fillId="12" borderId="15" xfId="0" applyNumberFormat="1" applyFont="1" applyFill="1" applyBorder="1" applyAlignment="1">
      <alignment horizontal="right" vertical="center"/>
    </xf>
    <xf numFmtId="0" fontId="14" fillId="9" borderId="6" xfId="0" applyFont="1" applyFill="1" applyBorder="1"/>
    <xf numFmtId="3" fontId="14" fillId="9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4" fontId="0" fillId="0" borderId="0" xfId="0" applyNumberFormat="1" applyBorder="1" applyAlignment="1">
      <alignment horizontal="right" vertical="center"/>
    </xf>
    <xf numFmtId="0" fontId="0" fillId="0" borderId="0" xfId="0" applyBorder="1"/>
    <xf numFmtId="4" fontId="0" fillId="0" borderId="0" xfId="0" applyNumberFormat="1" applyAlignment="1">
      <alignment horizontal="right" vertical="center"/>
    </xf>
    <xf numFmtId="0" fontId="2" fillId="5" borderId="8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 vertical="center"/>
    </xf>
    <xf numFmtId="1" fontId="14" fillId="0" borderId="6" xfId="0" applyNumberFormat="1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7" xfId="0" applyBorder="1" applyAlignment="1"/>
    <xf numFmtId="3" fontId="0" fillId="0" borderId="0" xfId="0" applyNumberFormat="1" applyBorder="1"/>
    <xf numFmtId="3" fontId="7" fillId="7" borderId="8" xfId="6" applyNumberFormat="1" applyFont="1" applyFill="1" applyBorder="1" applyAlignment="1">
      <alignment vertical="center"/>
    </xf>
    <xf numFmtId="3" fontId="7" fillId="8" borderId="8" xfId="6" applyNumberFormat="1" applyFont="1" applyFill="1" applyBorder="1" applyAlignment="1">
      <alignment vertical="center"/>
    </xf>
    <xf numFmtId="0" fontId="2" fillId="9" borderId="6" xfId="0" applyFont="1" applyFill="1" applyBorder="1" applyAlignment="1">
      <alignment horizontal="left" vertical="center"/>
    </xf>
    <xf numFmtId="3" fontId="1" fillId="9" borderId="8" xfId="6" applyNumberFormat="1" applyFont="1" applyFill="1" applyBorder="1" applyAlignment="1">
      <alignment vertical="center"/>
    </xf>
    <xf numFmtId="0" fontId="2" fillId="9" borderId="27" xfId="0" applyFont="1" applyFill="1" applyBorder="1" applyAlignment="1">
      <alignment vertical="center"/>
    </xf>
    <xf numFmtId="3" fontId="2" fillId="9" borderId="15" xfId="6" applyNumberFormat="1" applyFont="1" applyFill="1" applyBorder="1" applyAlignment="1">
      <alignment vertical="center"/>
    </xf>
    <xf numFmtId="3" fontId="7" fillId="9" borderId="15" xfId="6" applyNumberFormat="1" applyFont="1" applyFill="1" applyBorder="1" applyAlignment="1">
      <alignment vertical="center"/>
    </xf>
    <xf numFmtId="3" fontId="2" fillId="9" borderId="12" xfId="6" applyNumberFormat="1" applyFont="1" applyFill="1" applyBorder="1" applyAlignment="1">
      <alignment vertical="center"/>
    </xf>
    <xf numFmtId="3" fontId="7" fillId="10" borderId="28" xfId="6" applyNumberFormat="1" applyFont="1" applyFill="1" applyBorder="1" applyAlignment="1">
      <alignment vertical="center"/>
    </xf>
    <xf numFmtId="3" fontId="7" fillId="0" borderId="9" xfId="6" applyNumberFormat="1" applyFont="1" applyBorder="1" applyAlignment="1">
      <alignment vertical="center"/>
    </xf>
    <xf numFmtId="3" fontId="2" fillId="9" borderId="12" xfId="0" applyNumberFormat="1" applyFont="1" applyFill="1" applyBorder="1"/>
    <xf numFmtId="0" fontId="14" fillId="2" borderId="6" xfId="0" applyFont="1" applyFill="1" applyBorder="1" applyAlignment="1">
      <alignment vertical="center"/>
    </xf>
    <xf numFmtId="3" fontId="16" fillId="0" borderId="15" xfId="0" applyNumberFormat="1" applyFont="1" applyFill="1" applyBorder="1"/>
    <xf numFmtId="3" fontId="11" fillId="0" borderId="0" xfId="0" applyNumberFormat="1" applyFont="1"/>
    <xf numFmtId="3" fontId="7" fillId="3" borderId="17" xfId="0" applyNumberFormat="1" applyFont="1" applyFill="1" applyBorder="1"/>
    <xf numFmtId="3" fontId="7" fillId="3" borderId="22" xfId="0" applyNumberFormat="1" applyFont="1" applyFill="1" applyBorder="1"/>
    <xf numFmtId="3" fontId="2" fillId="3" borderId="22" xfId="0" applyNumberFormat="1" applyFont="1" applyFill="1" applyBorder="1"/>
    <xf numFmtId="3" fontId="7" fillId="3" borderId="28" xfId="0" applyNumberFormat="1" applyFont="1" applyFill="1" applyBorder="1"/>
    <xf numFmtId="0" fontId="2" fillId="3" borderId="38" xfId="0" applyFont="1" applyFill="1" applyBorder="1"/>
    <xf numFmtId="0" fontId="2" fillId="3" borderId="39" xfId="0" applyFont="1" applyFill="1" applyBorder="1"/>
    <xf numFmtId="3" fontId="6" fillId="4" borderId="33" xfId="0" applyNumberFormat="1" applyFont="1" applyFill="1" applyBorder="1"/>
    <xf numFmtId="3" fontId="6" fillId="4" borderId="21" xfId="0" applyNumberFormat="1" applyFont="1" applyFill="1" applyBorder="1"/>
    <xf numFmtId="3" fontId="0" fillId="4" borderId="21" xfId="0" applyNumberFormat="1" applyFont="1" applyFill="1" applyBorder="1"/>
    <xf numFmtId="3" fontId="6" fillId="4" borderId="27" xfId="0" applyNumberFormat="1" applyFont="1" applyFill="1" applyBorder="1"/>
    <xf numFmtId="49" fontId="6" fillId="0" borderId="23" xfId="0" applyNumberFormat="1" applyFont="1" applyBorder="1"/>
    <xf numFmtId="3" fontId="6" fillId="2" borderId="33" xfId="0" applyNumberFormat="1" applyFont="1" applyFill="1" applyBorder="1"/>
    <xf numFmtId="3" fontId="6" fillId="2" borderId="21" xfId="0" applyNumberFormat="1" applyFont="1" applyFill="1" applyBorder="1"/>
    <xf numFmtId="0" fontId="0" fillId="0" borderId="31" xfId="0" applyBorder="1"/>
    <xf numFmtId="3" fontId="6" fillId="4" borderId="24" xfId="0" applyNumberFormat="1" applyFont="1" applyFill="1" applyBorder="1"/>
    <xf numFmtId="3" fontId="6" fillId="2" borderId="24" xfId="0" applyNumberFormat="1" applyFont="1" applyFill="1" applyBorder="1"/>
    <xf numFmtId="0" fontId="0" fillId="0" borderId="40" xfId="0" applyBorder="1"/>
    <xf numFmtId="3" fontId="2" fillId="2" borderId="6" xfId="0" applyNumberFormat="1" applyFont="1" applyFill="1" applyBorder="1"/>
    <xf numFmtId="0" fontId="0" fillId="0" borderId="41" xfId="0" applyBorder="1"/>
    <xf numFmtId="3" fontId="6" fillId="4" borderId="22" xfId="0" applyNumberFormat="1" applyFont="1" applyFill="1" applyBorder="1"/>
    <xf numFmtId="3" fontId="0" fillId="4" borderId="22" xfId="0" applyNumberFormat="1" applyFont="1" applyFill="1" applyBorder="1"/>
    <xf numFmtId="3" fontId="6" fillId="3" borderId="22" xfId="0" applyNumberFormat="1" applyFont="1" applyFill="1" applyBorder="1"/>
    <xf numFmtId="3" fontId="0" fillId="3" borderId="22" xfId="0" applyNumberFormat="1" applyFont="1" applyFill="1" applyBorder="1"/>
    <xf numFmtId="3" fontId="6" fillId="3" borderId="28" xfId="0" applyNumberFormat="1" applyFont="1" applyFill="1" applyBorder="1"/>
    <xf numFmtId="3" fontId="6" fillId="4" borderId="25" xfId="0" applyNumberFormat="1" applyFont="1" applyFill="1" applyBorder="1"/>
    <xf numFmtId="3" fontId="7" fillId="4" borderId="17" xfId="0" applyNumberFormat="1" applyFont="1" applyFill="1" applyBorder="1"/>
    <xf numFmtId="3" fontId="7" fillId="4" borderId="22" xfId="0" applyNumberFormat="1" applyFont="1" applyFill="1" applyBorder="1"/>
    <xf numFmtId="3" fontId="2" fillId="4" borderId="22" xfId="0" applyNumberFormat="1" applyFont="1" applyFill="1" applyBorder="1"/>
    <xf numFmtId="3" fontId="7" fillId="4" borderId="25" xfId="0" applyNumberFormat="1" applyFont="1" applyFill="1" applyBorder="1"/>
    <xf numFmtId="3" fontId="6" fillId="2" borderId="25" xfId="0" applyNumberFormat="1" applyFont="1" applyFill="1" applyBorder="1"/>
    <xf numFmtId="3" fontId="2" fillId="0" borderId="0" xfId="0" applyNumberFormat="1" applyFont="1" applyFill="1"/>
    <xf numFmtId="3" fontId="0" fillId="2" borderId="13" xfId="0" applyNumberFormat="1" applyFill="1" applyBorder="1"/>
    <xf numFmtId="0" fontId="14" fillId="0" borderId="0" xfId="0" applyFont="1" applyFill="1" applyBorder="1" applyAlignment="1">
      <alignment horizontal="center"/>
    </xf>
    <xf numFmtId="3" fontId="2" fillId="8" borderId="9" xfId="0" applyNumberFormat="1" applyFont="1" applyFill="1" applyBorder="1" applyAlignment="1">
      <alignment horizontal="left"/>
    </xf>
    <xf numFmtId="3" fontId="0" fillId="8" borderId="42" xfId="0" applyNumberFormat="1" applyFill="1" applyBorder="1"/>
    <xf numFmtId="3" fontId="0" fillId="8" borderId="8" xfId="0" applyNumberFormat="1" applyFill="1" applyBorder="1"/>
    <xf numFmtId="3" fontId="2" fillId="8" borderId="12" xfId="0" applyNumberFormat="1" applyFont="1" applyFill="1" applyBorder="1"/>
    <xf numFmtId="0" fontId="6" fillId="0" borderId="0" xfId="0" applyFont="1"/>
    <xf numFmtId="0" fontId="22" fillId="0" borderId="0" xfId="0" applyFont="1"/>
    <xf numFmtId="1" fontId="0" fillId="5" borderId="19" xfId="0" applyNumberFormat="1" applyFill="1" applyBorder="1"/>
    <xf numFmtId="1" fontId="0" fillId="5" borderId="22" xfId="0" applyNumberFormat="1" applyFill="1" applyBorder="1"/>
    <xf numFmtId="1" fontId="0" fillId="5" borderId="25" xfId="0" applyNumberFormat="1" applyFill="1" applyBorder="1"/>
    <xf numFmtId="3" fontId="0" fillId="5" borderId="28" xfId="0" applyNumberFormat="1" applyFill="1" applyBorder="1"/>
    <xf numFmtId="1" fontId="0" fillId="6" borderId="19" xfId="0" applyNumberFormat="1" applyFill="1" applyBorder="1"/>
    <xf numFmtId="1" fontId="0" fillId="6" borderId="22" xfId="0" applyNumberFormat="1" applyFill="1" applyBorder="1"/>
    <xf numFmtId="1" fontId="0" fillId="6" borderId="25" xfId="0" applyNumberFormat="1" applyFill="1" applyBorder="1"/>
    <xf numFmtId="1" fontId="2" fillId="6" borderId="8" xfId="0" applyNumberFormat="1" applyFont="1" applyFill="1" applyBorder="1"/>
    <xf numFmtId="1" fontId="0" fillId="7" borderId="13" xfId="0" applyNumberFormat="1" applyFill="1" applyBorder="1"/>
    <xf numFmtId="1" fontId="2" fillId="7" borderId="8" xfId="0" applyNumberFormat="1" applyFont="1" applyFill="1" applyBorder="1"/>
    <xf numFmtId="1" fontId="0" fillId="8" borderId="13" xfId="0" applyNumberFormat="1" applyFill="1" applyBorder="1"/>
    <xf numFmtId="1" fontId="2" fillId="8" borderId="8" xfId="0" applyNumberFormat="1" applyFont="1" applyFill="1" applyBorder="1"/>
    <xf numFmtId="2" fontId="2" fillId="9" borderId="8" xfId="0" applyNumberFormat="1" applyFont="1" applyFill="1" applyBorder="1" applyAlignment="1">
      <alignment horizontal="left"/>
    </xf>
    <xf numFmtId="2" fontId="2" fillId="9" borderId="15" xfId="0" applyNumberFormat="1" applyFont="1" applyFill="1" applyBorder="1"/>
    <xf numFmtId="1" fontId="2" fillId="10" borderId="8" xfId="0" applyNumberFormat="1" applyFont="1" applyFill="1" applyBorder="1" applyAlignment="1">
      <alignment horizontal="left"/>
    </xf>
    <xf numFmtId="1" fontId="0" fillId="10" borderId="23" xfId="0" applyNumberFormat="1" applyFill="1" applyBorder="1"/>
    <xf numFmtId="1" fontId="0" fillId="10" borderId="20" xfId="0" applyNumberFormat="1" applyFill="1" applyBorder="1"/>
    <xf numFmtId="1" fontId="0" fillId="10" borderId="26" xfId="0" applyNumberFormat="1" applyFill="1" applyBorder="1"/>
    <xf numFmtId="2" fontId="0" fillId="0" borderId="9" xfId="0" applyNumberFormat="1" applyBorder="1"/>
    <xf numFmtId="0" fontId="12" fillId="0" borderId="0" xfId="0" applyFont="1" applyBorder="1"/>
    <xf numFmtId="2" fontId="0" fillId="0" borderId="0" xfId="0" applyNumberFormat="1" applyBorder="1"/>
    <xf numFmtId="3" fontId="2" fillId="5" borderId="8" xfId="0" applyNumberFormat="1" applyFont="1" applyFill="1" applyBorder="1" applyAlignment="1">
      <alignment vertical="center"/>
    </xf>
    <xf numFmtId="3" fontId="0" fillId="9" borderId="8" xfId="0" applyNumberFormat="1" applyFill="1" applyBorder="1" applyAlignment="1">
      <alignment horizontal="right"/>
    </xf>
    <xf numFmtId="3" fontId="2" fillId="9" borderId="15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left" vertical="top" wrapText="1"/>
    </xf>
    <xf numFmtId="3" fontId="0" fillId="13" borderId="17" xfId="0" applyNumberFormat="1" applyFill="1" applyBorder="1"/>
    <xf numFmtId="3" fontId="0" fillId="7" borderId="8" xfId="0" applyNumberFormat="1" applyFill="1" applyBorder="1"/>
    <xf numFmtId="3" fontId="0" fillId="15" borderId="17" xfId="0" applyNumberFormat="1" applyFill="1" applyBorder="1"/>
    <xf numFmtId="3" fontId="0" fillId="15" borderId="28" xfId="0" applyNumberFormat="1" applyFill="1" applyBorder="1"/>
    <xf numFmtId="3" fontId="14" fillId="0" borderId="0" xfId="0" applyNumberFormat="1" applyFont="1" applyFill="1" applyBorder="1" applyAlignment="1">
      <alignment horizontal="center" vertical="center"/>
    </xf>
    <xf numFmtId="3" fontId="0" fillId="0" borderId="3" xfId="0" applyNumberFormat="1" applyBorder="1"/>
    <xf numFmtId="3" fontId="2" fillId="12" borderId="8" xfId="0" applyNumberFormat="1" applyFont="1" applyFill="1" applyBorder="1" applyAlignment="1">
      <alignment horizontal="right" vertical="center"/>
    </xf>
    <xf numFmtId="0" fontId="2" fillId="16" borderId="6" xfId="0" applyFont="1" applyFill="1" applyBorder="1" applyAlignment="1"/>
    <xf numFmtId="3" fontId="2" fillId="16" borderId="8" xfId="0" applyNumberFormat="1" applyFont="1" applyFill="1" applyBorder="1" applyAlignment="1"/>
    <xf numFmtId="0" fontId="0" fillId="16" borderId="6" xfId="0" applyFill="1" applyBorder="1"/>
    <xf numFmtId="3" fontId="0" fillId="16" borderId="8" xfId="0" applyNumberFormat="1" applyFill="1" applyBorder="1" applyAlignment="1">
      <alignment horizontal="right" vertical="center"/>
    </xf>
    <xf numFmtId="0" fontId="2" fillId="16" borderId="4" xfId="0" applyFont="1" applyFill="1" applyBorder="1"/>
    <xf numFmtId="3" fontId="2" fillId="16" borderId="15" xfId="0" applyNumberFormat="1" applyFont="1" applyFill="1" applyBorder="1" applyAlignment="1">
      <alignment horizontal="right" vertical="center"/>
    </xf>
    <xf numFmtId="3" fontId="2" fillId="16" borderId="8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left" vertical="top" wrapText="1"/>
    </xf>
    <xf numFmtId="3" fontId="0" fillId="0" borderId="0" xfId="0" applyNumberFormat="1" applyAlignment="1">
      <alignment horizontal="left" wrapText="1"/>
    </xf>
    <xf numFmtId="3" fontId="2" fillId="7" borderId="7" xfId="6" applyNumberFormat="1" applyFont="1" applyFill="1" applyBorder="1" applyAlignment="1">
      <alignment vertical="center"/>
    </xf>
    <xf numFmtId="0" fontId="0" fillId="0" borderId="0" xfId="0" applyFont="1"/>
    <xf numFmtId="167" fontId="0" fillId="0" borderId="0" xfId="0" applyNumberFormat="1" applyBorder="1"/>
    <xf numFmtId="0" fontId="16" fillId="0" borderId="0" xfId="0" applyFont="1" applyAlignment="1"/>
    <xf numFmtId="0" fontId="14" fillId="0" borderId="6" xfId="0" applyFont="1" applyFill="1" applyBorder="1"/>
    <xf numFmtId="0" fontId="0" fillId="5" borderId="17" xfId="0" applyFill="1" applyBorder="1"/>
    <xf numFmtId="0" fontId="0" fillId="6" borderId="25" xfId="0" applyFill="1" applyBorder="1"/>
    <xf numFmtId="0" fontId="2" fillId="6" borderId="8" xfId="0" applyFont="1" applyFill="1" applyBorder="1"/>
    <xf numFmtId="0" fontId="2" fillId="7" borderId="8" xfId="0" applyFont="1" applyFill="1" applyBorder="1" applyAlignment="1">
      <alignment horizontal="left"/>
    </xf>
    <xf numFmtId="0" fontId="0" fillId="7" borderId="13" xfId="0" applyFill="1" applyBorder="1"/>
    <xf numFmtId="0" fontId="2" fillId="7" borderId="8" xfId="0" applyFont="1" applyFill="1" applyBorder="1"/>
    <xf numFmtId="0" fontId="2" fillId="8" borderId="8" xfId="0" applyFont="1" applyFill="1" applyBorder="1" applyAlignment="1">
      <alignment horizontal="left"/>
    </xf>
    <xf numFmtId="0" fontId="0" fillId="8" borderId="13" xfId="0" applyFill="1" applyBorder="1"/>
    <xf numFmtId="0" fontId="2" fillId="8" borderId="8" xfId="0" applyFont="1" applyFill="1" applyBorder="1"/>
    <xf numFmtId="0" fontId="2" fillId="9" borderId="8" xfId="0" applyFont="1" applyFill="1" applyBorder="1" applyAlignment="1">
      <alignment horizontal="left"/>
    </xf>
    <xf numFmtId="3" fontId="0" fillId="9" borderId="7" xfId="0" applyNumberFormat="1" applyFill="1" applyBorder="1"/>
    <xf numFmtId="0" fontId="2" fillId="9" borderId="28" xfId="0" applyFont="1" applyFill="1" applyBorder="1"/>
    <xf numFmtId="0" fontId="2" fillId="10" borderId="8" xfId="0" applyFont="1" applyFill="1" applyBorder="1" applyAlignment="1">
      <alignment horizontal="left"/>
    </xf>
    <xf numFmtId="0" fontId="0" fillId="10" borderId="19" xfId="0" applyFill="1" applyBorder="1"/>
    <xf numFmtId="0" fontId="0" fillId="10" borderId="25" xfId="0" applyFill="1" applyBorder="1"/>
    <xf numFmtId="0" fontId="0" fillId="10" borderId="26" xfId="0" applyFill="1" applyBorder="1"/>
    <xf numFmtId="0" fontId="2" fillId="10" borderId="8" xfId="0" applyFont="1" applyFill="1" applyBorder="1"/>
    <xf numFmtId="0" fontId="0" fillId="0" borderId="0" xfId="0" applyBorder="1" applyAlignment="1">
      <alignment horizontal="left" vertical="top" wrapText="1"/>
    </xf>
    <xf numFmtId="0" fontId="0" fillId="10" borderId="27" xfId="0" applyFill="1" applyBorder="1"/>
    <xf numFmtId="3" fontId="0" fillId="10" borderId="28" xfId="0" applyNumberFormat="1" applyFill="1" applyBorder="1"/>
    <xf numFmtId="0" fontId="2" fillId="10" borderId="4" xfId="0" applyFont="1" applyFill="1" applyBorder="1"/>
    <xf numFmtId="3" fontId="2" fillId="10" borderId="15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left" vertical="top"/>
    </xf>
    <xf numFmtId="3" fontId="2" fillId="10" borderId="12" xfId="0" applyNumberFormat="1" applyFont="1" applyFill="1" applyBorder="1"/>
    <xf numFmtId="0" fontId="0" fillId="10" borderId="33" xfId="0" applyFill="1" applyBorder="1"/>
    <xf numFmtId="3" fontId="0" fillId="10" borderId="16" xfId="0" applyNumberFormat="1" applyFill="1" applyBorder="1"/>
    <xf numFmtId="0" fontId="0" fillId="10" borderId="28" xfId="0" applyFill="1" applyBorder="1"/>
    <xf numFmtId="3" fontId="0" fillId="2" borderId="29" xfId="0" applyNumberFormat="1" applyFill="1" applyBorder="1"/>
    <xf numFmtId="0" fontId="0" fillId="10" borderId="29" xfId="0" applyFill="1" applyBorder="1"/>
    <xf numFmtId="0" fontId="0" fillId="5" borderId="3" xfId="0" applyFill="1" applyBorder="1"/>
    <xf numFmtId="3" fontId="0" fillId="5" borderId="13" xfId="0" applyNumberFormat="1" applyFill="1" applyBorder="1" applyAlignment="1">
      <alignment horizontal="right" vertical="center"/>
    </xf>
    <xf numFmtId="0" fontId="14" fillId="0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8" fontId="0" fillId="5" borderId="20" xfId="6" applyNumberFormat="1" applyFont="1" applyFill="1" applyBorder="1"/>
    <xf numFmtId="164" fontId="0" fillId="5" borderId="20" xfId="6" applyFont="1" applyFill="1" applyBorder="1"/>
    <xf numFmtId="0" fontId="21" fillId="0" borderId="0" xfId="0" applyFont="1" applyAlignment="1">
      <alignment vertical="center"/>
    </xf>
    <xf numFmtId="3" fontId="2" fillId="0" borderId="11" xfId="0" applyNumberFormat="1" applyFont="1" applyBorder="1"/>
    <xf numFmtId="3" fontId="0" fillId="8" borderId="7" xfId="0" applyNumberFormat="1" applyFont="1" applyFill="1" applyBorder="1" applyAlignment="1">
      <alignment horizontal="right"/>
    </xf>
    <xf numFmtId="0" fontId="0" fillId="9" borderId="7" xfId="0" applyFill="1" applyBorder="1"/>
    <xf numFmtId="0" fontId="0" fillId="0" borderId="0" xfId="0" applyAlignment="1">
      <alignment vertical="top"/>
    </xf>
    <xf numFmtId="4" fontId="0" fillId="0" borderId="0" xfId="0" applyNumberFormat="1" applyAlignment="1">
      <alignment horizontal="right" vertical="top"/>
    </xf>
    <xf numFmtId="0" fontId="14" fillId="9" borderId="8" xfId="0" applyFont="1" applyFill="1" applyBorder="1"/>
    <xf numFmtId="0" fontId="19" fillId="0" borderId="0" xfId="0" applyFont="1" applyAlignment="1">
      <alignment vertical="center"/>
    </xf>
    <xf numFmtId="0" fontId="14" fillId="2" borderId="8" xfId="0" applyFont="1" applyFill="1" applyBorder="1" applyAlignment="1">
      <alignment vertical="center"/>
    </xf>
    <xf numFmtId="0" fontId="2" fillId="9" borderId="27" xfId="0" applyFont="1" applyFill="1" applyBorder="1" applyAlignment="1">
      <alignment horizontal="left"/>
    </xf>
    <xf numFmtId="0" fontId="2" fillId="0" borderId="3" xfId="0" applyFont="1" applyBorder="1" applyAlignment="1">
      <alignment horizontal="left"/>
    </xf>
    <xf numFmtId="3" fontId="2" fillId="9" borderId="12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0" fillId="9" borderId="15" xfId="0" applyNumberFormat="1" applyFont="1" applyFill="1" applyBorder="1" applyAlignment="1">
      <alignment horizontal="right" vertical="center"/>
    </xf>
    <xf numFmtId="3" fontId="6" fillId="0" borderId="33" xfId="0" applyNumberFormat="1" applyFont="1" applyFill="1" applyBorder="1"/>
    <xf numFmtId="3" fontId="6" fillId="0" borderId="21" xfId="0" applyNumberFormat="1" applyFont="1" applyFill="1" applyBorder="1"/>
    <xf numFmtId="3" fontId="6" fillId="0" borderId="27" xfId="0" applyNumberFormat="1" applyFont="1" applyFill="1" applyBorder="1"/>
    <xf numFmtId="3" fontId="2" fillId="2" borderId="11" xfId="0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3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3" fontId="14" fillId="0" borderId="5" xfId="0" applyNumberFormat="1" applyFont="1" applyFill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 wrapText="1"/>
    </xf>
    <xf numFmtId="3" fontId="14" fillId="0" borderId="7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3" fontId="0" fillId="9" borderId="9" xfId="0" applyNumberFormat="1" applyFont="1" applyFill="1" applyBorder="1" applyAlignment="1">
      <alignment horizontal="right" vertical="center"/>
    </xf>
    <xf numFmtId="3" fontId="0" fillId="9" borderId="13" xfId="0" applyNumberFormat="1" applyFont="1" applyFill="1" applyBorder="1" applyAlignment="1">
      <alignment horizontal="right" vertical="center"/>
    </xf>
    <xf numFmtId="3" fontId="0" fillId="9" borderId="15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 vertical="top" wrapText="1"/>
    </xf>
  </cellXfs>
  <cellStyles count="7">
    <cellStyle name="Čárka" xfId="6" builtinId="3"/>
    <cellStyle name="Normální" xfId="0" builtinId="0"/>
    <cellStyle name="Normální 2" xfId="2"/>
    <cellStyle name="Normální 2 3" xfId="3"/>
    <cellStyle name="Normální 3" xfId="4"/>
    <cellStyle name="Normální 3 2" xfId="5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pkoval/AppData/Local/Temp/D&#283;k_2016/Rozpo&#269;et_d&#283;kan&#225;t_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Home\kanoval\z&#225;loha\TAJEMN&#205;K\Rozpo&#269;ty\2020\P&#344;F\P&#344;&#205;PRAVA\D&#282;KAN&#193;T\Pl&#225;n%20-%20odd&#283;len&#237;%20d&#283;kan&#225;tu%20-%202020\3901_final\final\3901_Rozpo&#269;et_dle_kapitol_2020_final_po%20&#250;prav&#283;%20d&#283;kan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1 (2)"/>
      <sheetName val="FINAL"/>
      <sheetName val="FINAL_PLAN"/>
      <sheetName val="Souhrn_11_30"/>
      <sheetName val="Souhrn_19"/>
      <sheetName val="3900_2014"/>
      <sheetName val="3900_2014 rez_děkan"/>
      <sheetName val="3900_2014 rez_Dvořák"/>
      <sheetName val="3900_2014 rez_Kubínek"/>
      <sheetName val="3900_2014 rez_Molnár"/>
      <sheetName val="3900_2014 rez_Hradil"/>
      <sheetName val="3901_2014"/>
      <sheetName val="3903_2014"/>
      <sheetName val="3904_2014"/>
      <sheetName val="3905_2014"/>
      <sheetName val="3906_2014"/>
      <sheetName val="3907_2014"/>
      <sheetName val="3908_2014"/>
      <sheetName val="3911_2014"/>
      <sheetName val="3912_2014"/>
      <sheetName val="3913_2014"/>
      <sheetName val="3914_2014"/>
      <sheetName val="3915_2014"/>
      <sheetName val="3916_2014"/>
      <sheetName val="3917_2014"/>
      <sheetName val="3918_2014"/>
      <sheetName val="3950_2014"/>
      <sheetName val="3960_2014"/>
      <sheetName val="3210_2014"/>
      <sheetName val="FINAL_PLAN_CERP"/>
      <sheetName val="k přidání"/>
    </sheetNames>
    <sheetDataSet>
      <sheetData sheetId="0"/>
      <sheetData sheetId="1"/>
      <sheetData sheetId="2"/>
      <sheetData sheetId="3"/>
      <sheetData sheetId="4">
        <row r="10">
          <cell r="B10">
            <v>3900</v>
          </cell>
        </row>
        <row r="11">
          <cell r="B11">
            <v>3901</v>
          </cell>
        </row>
        <row r="12">
          <cell r="B12">
            <v>3903</v>
          </cell>
        </row>
        <row r="13">
          <cell r="B13">
            <v>3904</v>
          </cell>
        </row>
        <row r="14">
          <cell r="B14">
            <v>3905</v>
          </cell>
        </row>
        <row r="15">
          <cell r="B15">
            <v>3906</v>
          </cell>
        </row>
        <row r="16">
          <cell r="B16">
            <v>3907</v>
          </cell>
        </row>
        <row r="17">
          <cell r="B17">
            <v>3908</v>
          </cell>
        </row>
        <row r="22">
          <cell r="B22">
            <v>3912</v>
          </cell>
        </row>
        <row r="24">
          <cell r="B24">
            <v>3915</v>
          </cell>
        </row>
        <row r="26">
          <cell r="B26">
            <v>3917</v>
          </cell>
        </row>
        <row r="27">
          <cell r="B27">
            <v>3918</v>
          </cell>
        </row>
        <row r="28">
          <cell r="B28">
            <v>3960</v>
          </cell>
        </row>
        <row r="29">
          <cell r="B29">
            <v>3210</v>
          </cell>
        </row>
        <row r="41">
          <cell r="B41">
            <v>3911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13">
          <cell r="D13">
            <v>4687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5"/>
  <sheetViews>
    <sheetView workbookViewId="0">
      <selection activeCell="A36" sqref="A36"/>
    </sheetView>
  </sheetViews>
  <sheetFormatPr defaultRowHeight="15" x14ac:dyDescent="0.25"/>
  <cols>
    <col min="2" max="2" width="46.5703125" customWidth="1"/>
    <col min="3" max="3" width="8" customWidth="1"/>
    <col min="4" max="5" width="17" customWidth="1"/>
    <col min="6" max="6" width="14.28515625" customWidth="1"/>
    <col min="7" max="7" width="16.140625" customWidth="1"/>
    <col min="8" max="8" width="14.28515625" customWidth="1"/>
    <col min="9" max="9" width="17" customWidth="1"/>
    <col min="10" max="10" width="14.28515625" customWidth="1"/>
    <col min="11" max="11" width="17.7109375" customWidth="1"/>
    <col min="12" max="13" width="11.28515625" style="4" bestFit="1" customWidth="1"/>
    <col min="14" max="15" width="15" style="4" bestFit="1" customWidth="1"/>
    <col min="16" max="16" width="17.28515625" customWidth="1"/>
    <col min="17" max="17" width="16" customWidth="1"/>
    <col min="18" max="18" width="16.140625" customWidth="1"/>
    <col min="19" max="19" width="14.5703125" customWidth="1"/>
    <col min="20" max="20" width="8" customWidth="1"/>
    <col min="21" max="21" width="7.42578125" customWidth="1"/>
    <col min="22" max="22" width="15.140625" customWidth="1"/>
    <col min="25" max="25" width="16" bestFit="1" customWidth="1"/>
    <col min="26" max="26" width="15.140625" customWidth="1"/>
  </cols>
  <sheetData>
    <row r="1" spans="2:16" ht="21" x14ac:dyDescent="0.35">
      <c r="B1" s="53" t="s">
        <v>39</v>
      </c>
      <c r="C1" s="53"/>
      <c r="D1" s="53"/>
      <c r="E1" s="53"/>
    </row>
    <row r="2" spans="2:16" ht="21" x14ac:dyDescent="0.35">
      <c r="B2" s="53" t="s">
        <v>42</v>
      </c>
      <c r="C2" s="53"/>
      <c r="D2" s="53"/>
      <c r="E2" s="53"/>
    </row>
    <row r="3" spans="2:16" ht="21" x14ac:dyDescent="0.35">
      <c r="B3" s="53"/>
      <c r="C3" s="53"/>
      <c r="D3" s="53"/>
      <c r="E3" s="53"/>
    </row>
    <row r="4" spans="2:16" ht="38.25" thickBot="1" x14ac:dyDescent="0.3">
      <c r="B4" s="45" t="s">
        <v>36</v>
      </c>
      <c r="D4" s="25" t="s">
        <v>0</v>
      </c>
      <c r="E4" s="25" t="s">
        <v>1</v>
      </c>
      <c r="F4" s="25" t="s">
        <v>2</v>
      </c>
      <c r="G4" s="25" t="s">
        <v>3</v>
      </c>
      <c r="H4" s="25" t="s">
        <v>4</v>
      </c>
      <c r="I4" s="25" t="s">
        <v>5</v>
      </c>
      <c r="J4" s="28" t="s">
        <v>13</v>
      </c>
      <c r="K4" s="28" t="s">
        <v>12</v>
      </c>
      <c r="L4" s="47"/>
      <c r="M4" s="47"/>
      <c r="N4" s="48"/>
      <c r="O4" s="48"/>
    </row>
    <row r="5" spans="2:16" x14ac:dyDescent="0.25">
      <c r="B5" s="4" t="s">
        <v>6</v>
      </c>
      <c r="C5" s="26">
        <f>[1]Souhrn_11_30!B10</f>
        <v>3900</v>
      </c>
      <c r="D5" s="22">
        <v>8317801</v>
      </c>
      <c r="E5" s="23">
        <v>274085</v>
      </c>
      <c r="F5" s="23">
        <v>40634</v>
      </c>
      <c r="G5" s="52">
        <v>0</v>
      </c>
      <c r="H5" s="23">
        <v>333</v>
      </c>
      <c r="I5" s="23">
        <v>903781</v>
      </c>
      <c r="J5" s="37">
        <v>72312</v>
      </c>
      <c r="K5" s="29">
        <f>SUM(D5:J5)</f>
        <v>9608946</v>
      </c>
      <c r="L5" s="49"/>
      <c r="M5" s="49"/>
      <c r="N5" s="2"/>
      <c r="O5" s="2"/>
      <c r="P5" s="3"/>
    </row>
    <row r="6" spans="2:16" x14ac:dyDescent="0.25">
      <c r="B6" t="s">
        <v>14</v>
      </c>
      <c r="C6" s="26">
        <f>[1]Souhrn_11_30!B11</f>
        <v>3901</v>
      </c>
      <c r="D6" s="24">
        <v>3556046</v>
      </c>
      <c r="E6" s="11">
        <v>22330</v>
      </c>
      <c r="F6" s="11">
        <v>0</v>
      </c>
      <c r="G6" s="11">
        <v>0</v>
      </c>
      <c r="H6" s="11">
        <v>2327</v>
      </c>
      <c r="I6" s="11">
        <v>6594</v>
      </c>
      <c r="J6" s="34"/>
      <c r="K6" s="29">
        <f t="shared" ref="K6:K23" si="0">SUM(D6:J6)</f>
        <v>3587297</v>
      </c>
      <c r="L6" s="49"/>
      <c r="M6" s="49"/>
      <c r="N6" s="2"/>
      <c r="O6" s="2"/>
      <c r="P6" s="3"/>
    </row>
    <row r="7" spans="2:16" x14ac:dyDescent="0.25">
      <c r="B7" t="s">
        <v>15</v>
      </c>
      <c r="C7" s="26">
        <f>[1]Souhrn_11_30!B12</f>
        <v>3903</v>
      </c>
      <c r="D7" s="24">
        <v>3270330</v>
      </c>
      <c r="E7" s="11">
        <v>49519</v>
      </c>
      <c r="F7" s="11">
        <v>700</v>
      </c>
      <c r="G7" s="11">
        <v>0</v>
      </c>
      <c r="H7" s="11">
        <v>2117</v>
      </c>
      <c r="I7" s="11">
        <v>39044</v>
      </c>
      <c r="J7" s="34"/>
      <c r="K7" s="29">
        <f t="shared" si="0"/>
        <v>3361710</v>
      </c>
      <c r="L7" s="49"/>
      <c r="M7" s="49"/>
      <c r="N7" s="2"/>
      <c r="O7" s="2"/>
      <c r="P7" s="3"/>
    </row>
    <row r="8" spans="2:16" x14ac:dyDescent="0.25">
      <c r="B8" t="s">
        <v>16</v>
      </c>
      <c r="C8" s="26">
        <f>[1]Souhrn_11_30!B13</f>
        <v>3904</v>
      </c>
      <c r="D8" s="24">
        <v>618783</v>
      </c>
      <c r="E8" s="11">
        <v>24717</v>
      </c>
      <c r="F8" s="11">
        <v>1172</v>
      </c>
      <c r="G8" s="11">
        <v>0</v>
      </c>
      <c r="H8" s="11">
        <v>2945</v>
      </c>
      <c r="I8" s="11">
        <v>12233</v>
      </c>
      <c r="J8" s="34"/>
      <c r="K8" s="29">
        <f t="shared" si="0"/>
        <v>659850</v>
      </c>
      <c r="L8" s="49"/>
      <c r="M8" s="49"/>
      <c r="N8" s="2"/>
      <c r="O8" s="2"/>
      <c r="P8" s="3"/>
    </row>
    <row r="9" spans="2:16" x14ac:dyDescent="0.25">
      <c r="B9" t="s">
        <v>17</v>
      </c>
      <c r="C9" s="26">
        <f>[1]Souhrn_11_30!B14</f>
        <v>3905</v>
      </c>
      <c r="D9" s="24">
        <v>1175969</v>
      </c>
      <c r="E9" s="11">
        <v>12711</v>
      </c>
      <c r="F9" s="11">
        <v>9804</v>
      </c>
      <c r="G9" s="11">
        <v>0</v>
      </c>
      <c r="H9" s="11">
        <v>2174</v>
      </c>
      <c r="I9" s="11">
        <v>4365</v>
      </c>
      <c r="J9" s="34"/>
      <c r="K9" s="29">
        <f t="shared" si="0"/>
        <v>1205023</v>
      </c>
      <c r="L9" s="49"/>
      <c r="M9" s="49"/>
      <c r="N9" s="2"/>
      <c r="O9" s="2"/>
      <c r="P9" s="3"/>
    </row>
    <row r="10" spans="2:16" x14ac:dyDescent="0.25">
      <c r="B10" t="s">
        <v>18</v>
      </c>
      <c r="C10" s="26">
        <f>[1]Souhrn_11_30!B15</f>
        <v>3906</v>
      </c>
      <c r="D10" s="24">
        <v>1290889</v>
      </c>
      <c r="E10" s="11">
        <v>129087</v>
      </c>
      <c r="F10" s="11">
        <v>8221</v>
      </c>
      <c r="G10" s="11">
        <v>0</v>
      </c>
      <c r="H10" s="11">
        <v>665</v>
      </c>
      <c r="I10" s="11">
        <v>216526</v>
      </c>
      <c r="J10" s="34"/>
      <c r="K10" s="29">
        <f t="shared" si="0"/>
        <v>1645388</v>
      </c>
      <c r="L10" s="49"/>
      <c r="M10" s="49"/>
      <c r="N10" s="2"/>
      <c r="O10" s="2"/>
      <c r="P10" s="3"/>
    </row>
    <row r="11" spans="2:16" x14ac:dyDescent="0.25">
      <c r="B11" s="4" t="s">
        <v>19</v>
      </c>
      <c r="C11" s="26">
        <f>[1]Souhrn_11_30!B16</f>
        <v>3907</v>
      </c>
      <c r="D11" s="24">
        <v>4470761</v>
      </c>
      <c r="E11" s="11">
        <v>249991</v>
      </c>
      <c r="F11" s="11">
        <v>5555</v>
      </c>
      <c r="G11" s="11">
        <v>0</v>
      </c>
      <c r="H11" s="11">
        <v>14869</v>
      </c>
      <c r="I11" s="11">
        <v>68804</v>
      </c>
      <c r="J11" s="34"/>
      <c r="K11" s="29">
        <f t="shared" si="0"/>
        <v>4809980</v>
      </c>
      <c r="L11" s="49"/>
      <c r="M11" s="49"/>
      <c r="N11" s="2"/>
      <c r="O11" s="2"/>
      <c r="P11" s="3"/>
    </row>
    <row r="12" spans="2:16" x14ac:dyDescent="0.25">
      <c r="B12" t="s">
        <v>20</v>
      </c>
      <c r="C12" s="26">
        <f>[1]Souhrn_11_30!B17</f>
        <v>3908</v>
      </c>
      <c r="D12" s="24">
        <v>2666795</v>
      </c>
      <c r="E12" s="11">
        <v>17277</v>
      </c>
      <c r="F12" s="11">
        <v>4629</v>
      </c>
      <c r="G12" s="11">
        <v>0</v>
      </c>
      <c r="H12" s="11">
        <v>1330</v>
      </c>
      <c r="I12" s="11">
        <v>210512</v>
      </c>
      <c r="J12" s="34"/>
      <c r="K12" s="29">
        <f t="shared" si="0"/>
        <v>2900543</v>
      </c>
      <c r="L12" s="49"/>
      <c r="M12" s="49"/>
      <c r="N12" s="2"/>
      <c r="O12" s="2"/>
      <c r="P12" s="3"/>
    </row>
    <row r="13" spans="2:16" x14ac:dyDescent="0.25">
      <c r="B13" s="1" t="s">
        <v>21</v>
      </c>
      <c r="C13" s="26">
        <f>[1]Souhrn_11_30!B41</f>
        <v>3911</v>
      </c>
      <c r="D13" s="24">
        <v>10255009</v>
      </c>
      <c r="E13" s="11">
        <v>1936063</v>
      </c>
      <c r="F13" s="11">
        <v>2035</v>
      </c>
      <c r="G13" s="11">
        <v>0</v>
      </c>
      <c r="H13" s="11">
        <v>1822207</v>
      </c>
      <c r="I13" s="11">
        <v>1917377</v>
      </c>
      <c r="J13" s="34">
        <v>677373</v>
      </c>
      <c r="K13" s="29">
        <f t="shared" si="0"/>
        <v>16610064</v>
      </c>
      <c r="L13" s="49"/>
      <c r="M13" s="49"/>
      <c r="N13" s="2"/>
      <c r="O13" s="2"/>
      <c r="P13" s="3"/>
    </row>
    <row r="14" spans="2:16" x14ac:dyDescent="0.25">
      <c r="B14" s="1" t="s">
        <v>31</v>
      </c>
      <c r="C14" s="26">
        <v>3921</v>
      </c>
      <c r="D14" s="24">
        <v>0</v>
      </c>
      <c r="E14" s="11">
        <v>0</v>
      </c>
      <c r="F14" s="11">
        <v>0</v>
      </c>
      <c r="G14" s="29">
        <v>3782530</v>
      </c>
      <c r="H14" s="11">
        <v>0</v>
      </c>
      <c r="I14" s="11">
        <v>0</v>
      </c>
      <c r="J14" s="34"/>
      <c r="K14" s="29">
        <f t="shared" si="0"/>
        <v>3782530</v>
      </c>
      <c r="L14" s="49"/>
      <c r="M14" s="49"/>
      <c r="N14" s="2"/>
      <c r="O14" s="2"/>
      <c r="P14" s="3"/>
    </row>
    <row r="15" spans="2:16" x14ac:dyDescent="0.25">
      <c r="B15" s="1" t="s">
        <v>34</v>
      </c>
      <c r="C15" s="26">
        <v>3940</v>
      </c>
      <c r="D15" s="24">
        <v>0</v>
      </c>
      <c r="E15" s="11">
        <v>0</v>
      </c>
      <c r="F15" s="11">
        <v>0</v>
      </c>
      <c r="G15" s="11">
        <v>1133162</v>
      </c>
      <c r="H15" s="11">
        <v>0</v>
      </c>
      <c r="I15" s="11">
        <v>0</v>
      </c>
      <c r="J15" s="34"/>
      <c r="K15" s="29">
        <f t="shared" si="0"/>
        <v>1133162</v>
      </c>
      <c r="L15" s="49"/>
      <c r="M15" s="49"/>
      <c r="N15" s="2"/>
      <c r="O15" s="2"/>
      <c r="P15" s="3"/>
    </row>
    <row r="16" spans="2:16" x14ac:dyDescent="0.25">
      <c r="B16" s="1" t="s">
        <v>33</v>
      </c>
      <c r="C16" s="26">
        <f>[1]Souhrn_11_30!B22</f>
        <v>3912</v>
      </c>
      <c r="D16" s="24">
        <v>6893988</v>
      </c>
      <c r="E16" s="11">
        <v>1012075</v>
      </c>
      <c r="F16" s="11">
        <v>0</v>
      </c>
      <c r="G16" s="11">
        <v>0</v>
      </c>
      <c r="H16" s="11">
        <v>689998</v>
      </c>
      <c r="I16" s="11">
        <v>1353518</v>
      </c>
      <c r="J16" s="34">
        <v>273011</v>
      </c>
      <c r="K16" s="29">
        <f t="shared" si="0"/>
        <v>10222590</v>
      </c>
      <c r="L16" s="49"/>
      <c r="M16" s="49"/>
      <c r="N16" s="2"/>
      <c r="O16" s="2"/>
      <c r="P16" s="3"/>
    </row>
    <row r="17" spans="2:22" x14ac:dyDescent="0.25">
      <c r="B17" s="1" t="s">
        <v>32</v>
      </c>
      <c r="C17" s="26">
        <v>3922</v>
      </c>
      <c r="D17" s="24">
        <v>0</v>
      </c>
      <c r="E17" s="11">
        <v>0</v>
      </c>
      <c r="F17" s="11">
        <v>0</v>
      </c>
      <c r="G17" s="29">
        <v>2809111</v>
      </c>
      <c r="H17" s="11">
        <v>0</v>
      </c>
      <c r="I17" s="11">
        <v>0</v>
      </c>
      <c r="J17" s="34"/>
      <c r="K17" s="29">
        <f t="shared" si="0"/>
        <v>2809111</v>
      </c>
      <c r="L17" s="49"/>
      <c r="M17" s="49"/>
      <c r="N17" s="2"/>
      <c r="O17" s="2"/>
      <c r="P17" s="3"/>
    </row>
    <row r="18" spans="2:22" x14ac:dyDescent="0.25">
      <c r="B18" s="4" t="s">
        <v>22</v>
      </c>
      <c r="C18" s="26">
        <f>[1]Souhrn_11_30!B24</f>
        <v>3915</v>
      </c>
      <c r="D18" s="24">
        <v>652453</v>
      </c>
      <c r="E18" s="11">
        <v>39882</v>
      </c>
      <c r="F18" s="11">
        <v>3990</v>
      </c>
      <c r="G18" s="11">
        <v>63668</v>
      </c>
      <c r="H18" s="11">
        <v>2034</v>
      </c>
      <c r="I18" s="11">
        <v>46817</v>
      </c>
      <c r="J18" s="34"/>
      <c r="K18" s="29">
        <f t="shared" si="0"/>
        <v>808844</v>
      </c>
      <c r="L18" s="49"/>
      <c r="M18" s="49"/>
      <c r="N18" s="2"/>
      <c r="O18" s="2"/>
      <c r="P18" s="3"/>
    </row>
    <row r="19" spans="2:22" x14ac:dyDescent="0.25">
      <c r="B19" t="s">
        <v>23</v>
      </c>
      <c r="C19" s="26">
        <f>[1]Souhrn_11_30!B26</f>
        <v>3917</v>
      </c>
      <c r="D19" s="24">
        <v>23641</v>
      </c>
      <c r="E19" s="11">
        <v>12162</v>
      </c>
      <c r="F19" s="11">
        <v>0</v>
      </c>
      <c r="G19" s="11">
        <v>139306</v>
      </c>
      <c r="H19" s="11">
        <v>0</v>
      </c>
      <c r="I19" s="11">
        <v>4547</v>
      </c>
      <c r="J19" s="34"/>
      <c r="K19" s="29">
        <f t="shared" si="0"/>
        <v>179656</v>
      </c>
      <c r="L19" s="49"/>
      <c r="M19" s="49"/>
      <c r="N19" s="2"/>
      <c r="O19" s="2"/>
      <c r="P19" s="3"/>
    </row>
    <row r="20" spans="2:22" x14ac:dyDescent="0.25">
      <c r="B20" t="s">
        <v>24</v>
      </c>
      <c r="C20" s="26">
        <f>[1]Souhrn_11_30!B27</f>
        <v>3918</v>
      </c>
      <c r="D20" s="24">
        <v>954253</v>
      </c>
      <c r="E20" s="11">
        <v>93480</v>
      </c>
      <c r="F20" s="11">
        <v>960</v>
      </c>
      <c r="G20" s="11">
        <v>0</v>
      </c>
      <c r="H20" s="11">
        <v>38036</v>
      </c>
      <c r="I20" s="11">
        <v>153261</v>
      </c>
      <c r="J20" s="34">
        <v>30222</v>
      </c>
      <c r="K20" s="29">
        <f t="shared" si="0"/>
        <v>1270212</v>
      </c>
      <c r="L20" s="49"/>
      <c r="M20" s="49"/>
      <c r="N20" s="2"/>
      <c r="O20" s="2"/>
      <c r="P20" s="3"/>
    </row>
    <row r="21" spans="2:22" x14ac:dyDescent="0.25">
      <c r="B21" t="s">
        <v>35</v>
      </c>
      <c r="C21" s="26">
        <v>3740</v>
      </c>
      <c r="D21" s="24">
        <v>3867431</v>
      </c>
      <c r="E21" s="11">
        <v>248977</v>
      </c>
      <c r="F21" s="11">
        <v>62240</v>
      </c>
      <c r="G21" s="11">
        <v>0</v>
      </c>
      <c r="H21" s="11">
        <v>4961</v>
      </c>
      <c r="I21" s="11">
        <v>206929</v>
      </c>
      <c r="J21" s="34">
        <v>48038</v>
      </c>
      <c r="K21" s="29">
        <f t="shared" si="0"/>
        <v>4438576</v>
      </c>
      <c r="L21" s="49"/>
      <c r="M21" s="49"/>
      <c r="N21" s="2"/>
      <c r="O21" s="2"/>
      <c r="P21" s="3"/>
    </row>
    <row r="22" spans="2:22" x14ac:dyDescent="0.25">
      <c r="B22" t="s">
        <v>25</v>
      </c>
      <c r="C22" s="26">
        <f>[1]Souhrn_11_30!B28</f>
        <v>3960</v>
      </c>
      <c r="D22" s="24">
        <v>1347694</v>
      </c>
      <c r="E22" s="11">
        <v>37937</v>
      </c>
      <c r="F22" s="11">
        <v>33316</v>
      </c>
      <c r="G22" s="11">
        <v>0</v>
      </c>
      <c r="H22" s="11">
        <v>0</v>
      </c>
      <c r="I22" s="11">
        <v>6483</v>
      </c>
      <c r="J22" s="34"/>
      <c r="K22" s="29">
        <f t="shared" si="0"/>
        <v>1425430</v>
      </c>
      <c r="L22" s="49"/>
      <c r="M22" s="49"/>
      <c r="N22" s="2"/>
      <c r="O22" s="2"/>
      <c r="P22" s="3"/>
    </row>
    <row r="23" spans="2:22" ht="15.75" thickBot="1" x14ac:dyDescent="0.3">
      <c r="B23" t="s">
        <v>26</v>
      </c>
      <c r="C23" s="26">
        <f>[1]Souhrn_11_30!B29</f>
        <v>3210</v>
      </c>
      <c r="D23" s="38">
        <v>2571155</v>
      </c>
      <c r="E23" s="39">
        <v>61668</v>
      </c>
      <c r="F23" s="39">
        <v>40139</v>
      </c>
      <c r="G23" s="39">
        <v>0</v>
      </c>
      <c r="H23" s="39">
        <v>0</v>
      </c>
      <c r="I23" s="39">
        <v>78551</v>
      </c>
      <c r="J23" s="40"/>
      <c r="K23" s="29">
        <f t="shared" si="0"/>
        <v>2751513</v>
      </c>
      <c r="L23" s="49"/>
      <c r="M23" s="49"/>
      <c r="N23" s="2"/>
      <c r="O23" s="2"/>
      <c r="P23" s="3"/>
    </row>
    <row r="24" spans="2:22" x14ac:dyDescent="0.25">
      <c r="C24" s="26"/>
      <c r="D24" s="11"/>
      <c r="E24" s="11"/>
      <c r="F24" s="11"/>
      <c r="G24" s="11"/>
      <c r="H24" s="11"/>
      <c r="I24" s="11"/>
      <c r="J24" s="11"/>
      <c r="K24" s="29"/>
      <c r="L24" s="49"/>
      <c r="M24" s="49"/>
      <c r="N24" s="2"/>
      <c r="O24" s="2"/>
      <c r="P24" s="3"/>
    </row>
    <row r="25" spans="2:22" x14ac:dyDescent="0.25">
      <c r="C25" s="26"/>
      <c r="D25" s="27">
        <f t="shared" ref="D25:J25" si="1">SUM(D5:D23)</f>
        <v>51932998</v>
      </c>
      <c r="E25" s="27">
        <f t="shared" si="1"/>
        <v>4221961</v>
      </c>
      <c r="F25" s="27">
        <f t="shared" si="1"/>
        <v>213395</v>
      </c>
      <c r="G25" s="27">
        <f t="shared" si="1"/>
        <v>7927777</v>
      </c>
      <c r="H25" s="27">
        <f t="shared" si="1"/>
        <v>2583996</v>
      </c>
      <c r="I25" s="27">
        <f t="shared" si="1"/>
        <v>5229342</v>
      </c>
      <c r="J25" s="27">
        <f t="shared" si="1"/>
        <v>1100956</v>
      </c>
      <c r="K25" s="27">
        <f>SUM(D25:J25)</f>
        <v>73210425</v>
      </c>
      <c r="N25" s="7"/>
      <c r="O25" s="7"/>
    </row>
    <row r="26" spans="2:22" x14ac:dyDescent="0.25">
      <c r="D26" s="6"/>
      <c r="E26" s="5"/>
      <c r="F26" s="6"/>
      <c r="G26" s="5"/>
      <c r="H26" s="6"/>
      <c r="I26" s="5"/>
      <c r="J26" s="6"/>
      <c r="K26" s="5"/>
      <c r="L26" s="30"/>
      <c r="M26" s="7"/>
      <c r="N26" s="31"/>
      <c r="O26" s="31"/>
      <c r="P26" s="6"/>
      <c r="Q26" s="5"/>
      <c r="R26" s="7"/>
      <c r="S26" s="7"/>
      <c r="T26" s="7"/>
      <c r="U26" s="7"/>
      <c r="V26" s="7"/>
    </row>
    <row r="27" spans="2:22" ht="15.75" thickBot="1" x14ac:dyDescent="0.3">
      <c r="D27" s="6"/>
      <c r="E27" s="5"/>
      <c r="F27" s="6"/>
      <c r="G27" s="5"/>
      <c r="H27" s="6"/>
      <c r="I27" s="5"/>
      <c r="J27" s="6"/>
      <c r="K27" s="5"/>
      <c r="L27" s="30"/>
      <c r="M27" s="7"/>
      <c r="N27" s="31"/>
      <c r="O27" s="31"/>
      <c r="P27" s="6"/>
      <c r="Q27" s="5"/>
      <c r="R27" s="7"/>
      <c r="S27" s="7"/>
      <c r="T27" s="7"/>
      <c r="U27" s="7"/>
      <c r="V27" s="7"/>
    </row>
    <row r="28" spans="2:22" ht="15.75" thickBot="1" x14ac:dyDescent="0.3">
      <c r="B28" s="8" t="s">
        <v>40</v>
      </c>
      <c r="C28" s="9"/>
      <c r="D28" s="10"/>
      <c r="F28" s="12" t="s">
        <v>37</v>
      </c>
      <c r="I28" s="13" t="s">
        <v>38</v>
      </c>
      <c r="R28" s="3"/>
      <c r="S28" s="3"/>
    </row>
    <row r="29" spans="2:22" x14ac:dyDescent="0.25">
      <c r="B29" s="14" t="s">
        <v>7</v>
      </c>
      <c r="C29" s="33"/>
      <c r="D29" s="35">
        <v>600000</v>
      </c>
      <c r="F29" s="32" t="s">
        <v>27</v>
      </c>
      <c r="G29" s="51">
        <v>73210425</v>
      </c>
      <c r="I29" s="32" t="s">
        <v>28</v>
      </c>
      <c r="J29" s="42">
        <f>73837000</f>
        <v>73837000</v>
      </c>
      <c r="K29" s="29">
        <v>2885000</v>
      </c>
      <c r="L29" s="4" t="s">
        <v>43</v>
      </c>
      <c r="Q29" s="15"/>
      <c r="R29" s="3"/>
    </row>
    <row r="30" spans="2:22" x14ac:dyDescent="0.25">
      <c r="B30" s="16" t="s">
        <v>8</v>
      </c>
      <c r="C30" s="18"/>
      <c r="D30" s="35">
        <v>92069.04</v>
      </c>
      <c r="E30" s="3"/>
      <c r="F30" s="17" t="s">
        <v>41</v>
      </c>
      <c r="G30" s="44">
        <v>2975492</v>
      </c>
      <c r="I30" s="46" t="s">
        <v>29</v>
      </c>
      <c r="J30" s="44">
        <v>11926480.869999999</v>
      </c>
      <c r="R30" s="18"/>
      <c r="S30" s="3"/>
    </row>
    <row r="31" spans="2:22" ht="15.75" thickBot="1" x14ac:dyDescent="0.3">
      <c r="B31" s="16" t="s">
        <v>9</v>
      </c>
      <c r="C31" s="26"/>
      <c r="D31" s="35">
        <v>2283422.79</v>
      </c>
      <c r="F31" s="17" t="s">
        <v>30</v>
      </c>
      <c r="G31" s="57">
        <v>2077778</v>
      </c>
      <c r="H31" t="s">
        <v>43</v>
      </c>
      <c r="I31" s="17"/>
      <c r="J31" s="41"/>
      <c r="R31" s="3"/>
    </row>
    <row r="32" spans="2:22" ht="15.75" thickBot="1" x14ac:dyDescent="0.3">
      <c r="B32" s="19" t="s">
        <v>10</v>
      </c>
      <c r="C32" s="20"/>
      <c r="D32" s="36">
        <f>SUM(D29:D31)</f>
        <v>2975491.83</v>
      </c>
      <c r="F32" s="21" t="s">
        <v>11</v>
      </c>
      <c r="G32" s="43">
        <f>G29+G30+G31</f>
        <v>78263695</v>
      </c>
      <c r="I32" s="21" t="s">
        <v>11</v>
      </c>
      <c r="J32" s="43">
        <f>J29+J30</f>
        <v>85763480.870000005</v>
      </c>
      <c r="K32" s="50"/>
      <c r="R32" s="3"/>
    </row>
    <row r="33" spans="5:18" ht="111" customHeight="1" x14ac:dyDescent="0.25">
      <c r="E33" s="56" t="s">
        <v>43</v>
      </c>
      <c r="F33" s="657" t="s">
        <v>44</v>
      </c>
      <c r="G33" s="657"/>
      <c r="H33" s="58" t="s">
        <v>43</v>
      </c>
      <c r="I33" s="657" t="s">
        <v>45</v>
      </c>
      <c r="J33" s="657"/>
      <c r="K33" s="657"/>
      <c r="R33" s="3"/>
    </row>
    <row r="34" spans="5:18" x14ac:dyDescent="0.25">
      <c r="F34" s="54"/>
      <c r="G34" s="55"/>
      <c r="J34" s="50"/>
      <c r="R34" s="3"/>
    </row>
    <row r="35" spans="5:18" x14ac:dyDescent="0.25">
      <c r="G35" s="59"/>
      <c r="J35" s="50"/>
    </row>
  </sheetData>
  <mergeCells count="2">
    <mergeCell ref="F33:G33"/>
    <mergeCell ref="I33:K33"/>
  </mergeCells>
  <pageMargins left="0.7" right="0.7" top="0.75" bottom="0.75" header="0.3" footer="0.3"/>
  <pageSetup paperSize="9" scale="68" orientation="landscape" verticalDpi="0" r:id="rId1"/>
  <ignoredErrors>
    <ignoredError sqref="K14:K15 K17 K2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F50"/>
  <sheetViews>
    <sheetView topLeftCell="A7" workbookViewId="0">
      <selection activeCell="A28" sqref="A1:XFD1048576"/>
    </sheetView>
  </sheetViews>
  <sheetFormatPr defaultColWidth="8.7109375" defaultRowHeight="15" x14ac:dyDescent="0.25"/>
  <cols>
    <col min="1" max="1" width="37.7109375" style="438" bestFit="1" customWidth="1"/>
    <col min="2" max="2" width="25.7109375" style="438" customWidth="1"/>
    <col min="3" max="3" width="24" style="438" customWidth="1"/>
    <col min="4" max="4" width="24.42578125" style="438" customWidth="1"/>
    <col min="5" max="16384" width="8.7109375" style="438"/>
  </cols>
  <sheetData>
    <row r="1" spans="1:6" ht="24" thickBot="1" x14ac:dyDescent="0.4">
      <c r="A1" s="232" t="s">
        <v>140</v>
      </c>
      <c r="B1" s="439"/>
      <c r="C1" s="439"/>
    </row>
    <row r="2" spans="1:6" ht="19.5" thickBot="1" x14ac:dyDescent="0.35">
      <c r="A2" s="82" t="s">
        <v>125</v>
      </c>
      <c r="B2" s="264" t="s">
        <v>111</v>
      </c>
      <c r="C2" s="264" t="s">
        <v>141</v>
      </c>
      <c r="D2" s="265" t="s">
        <v>142</v>
      </c>
    </row>
    <row r="3" spans="1:6" ht="15.75" thickBot="1" x14ac:dyDescent="0.3">
      <c r="A3" s="228" t="s">
        <v>77</v>
      </c>
      <c r="B3" s="493"/>
      <c r="C3" s="493"/>
      <c r="D3" s="229"/>
    </row>
    <row r="4" spans="1:6" x14ac:dyDescent="0.25">
      <c r="A4" s="442" t="s">
        <v>78</v>
      </c>
      <c r="B4" s="83">
        <v>550</v>
      </c>
      <c r="C4" s="83">
        <v>510</v>
      </c>
      <c r="D4" s="236">
        <v>541</v>
      </c>
    </row>
    <row r="5" spans="1:6" x14ac:dyDescent="0.25">
      <c r="A5" s="444" t="s">
        <v>79</v>
      </c>
      <c r="B5" s="168">
        <v>150</v>
      </c>
      <c r="C5" s="168">
        <v>75</v>
      </c>
      <c r="D5" s="237">
        <v>150</v>
      </c>
    </row>
    <row r="6" spans="1:6" x14ac:dyDescent="0.25">
      <c r="A6" s="444" t="s">
        <v>80</v>
      </c>
      <c r="B6" s="168">
        <v>255</v>
      </c>
      <c r="C6" s="168">
        <v>212</v>
      </c>
      <c r="D6" s="237">
        <v>252</v>
      </c>
      <c r="F6" s="221"/>
    </row>
    <row r="7" spans="1:6" x14ac:dyDescent="0.25">
      <c r="A7" s="444" t="s">
        <v>81</v>
      </c>
      <c r="B7" s="168">
        <v>0</v>
      </c>
      <c r="C7" s="168">
        <v>0</v>
      </c>
      <c r="D7" s="237">
        <v>0</v>
      </c>
    </row>
    <row r="8" spans="1:6" x14ac:dyDescent="0.25">
      <c r="A8" s="444" t="s">
        <v>98</v>
      </c>
      <c r="B8" s="168">
        <v>0</v>
      </c>
      <c r="C8" s="168">
        <v>0</v>
      </c>
      <c r="D8" s="237">
        <v>0</v>
      </c>
    </row>
    <row r="9" spans="1:6" x14ac:dyDescent="0.25">
      <c r="A9" s="444" t="s">
        <v>82</v>
      </c>
      <c r="B9" s="168">
        <v>0</v>
      </c>
      <c r="C9" s="168">
        <v>0</v>
      </c>
      <c r="D9" s="237">
        <v>0</v>
      </c>
    </row>
    <row r="10" spans="1:6" x14ac:dyDescent="0.25">
      <c r="A10" s="444" t="s">
        <v>83</v>
      </c>
      <c r="B10" s="168">
        <v>35</v>
      </c>
      <c r="C10" s="168">
        <v>37</v>
      </c>
      <c r="D10" s="237">
        <v>40</v>
      </c>
    </row>
    <row r="11" spans="1:6" x14ac:dyDescent="0.25">
      <c r="A11" s="444" t="s">
        <v>84</v>
      </c>
      <c r="B11" s="168">
        <v>0</v>
      </c>
      <c r="C11" s="168">
        <v>0</v>
      </c>
      <c r="D11" s="237">
        <v>0</v>
      </c>
    </row>
    <row r="12" spans="1:6" ht="15.75" thickBot="1" x14ac:dyDescent="0.3">
      <c r="A12" s="256"/>
      <c r="B12" s="84"/>
      <c r="C12" s="84"/>
      <c r="D12" s="180"/>
    </row>
    <row r="13" spans="1:6" ht="15.75" thickBot="1" x14ac:dyDescent="0.3">
      <c r="A13" s="377" t="s">
        <v>85</v>
      </c>
      <c r="B13" s="573">
        <v>990</v>
      </c>
      <c r="C13" s="379">
        <v>834</v>
      </c>
      <c r="D13" s="379">
        <v>983</v>
      </c>
    </row>
    <row r="14" spans="1:6" ht="15.75" thickBot="1" x14ac:dyDescent="0.3">
      <c r="A14" s="219"/>
      <c r="B14" s="194"/>
      <c r="C14" s="285"/>
      <c r="D14" s="95"/>
    </row>
    <row r="15" spans="1:6" ht="15.75" thickBot="1" x14ac:dyDescent="0.3">
      <c r="A15" s="224" t="s">
        <v>1</v>
      </c>
      <c r="B15" s="280"/>
      <c r="C15" s="280"/>
      <c r="D15" s="171"/>
    </row>
    <row r="16" spans="1:6" x14ac:dyDescent="0.25">
      <c r="A16" s="449" t="s">
        <v>86</v>
      </c>
      <c r="B16" s="281">
        <v>7</v>
      </c>
      <c r="C16" s="281">
        <v>4</v>
      </c>
      <c r="D16" s="241">
        <v>7</v>
      </c>
    </row>
    <row r="17" spans="1:4" x14ac:dyDescent="0.25">
      <c r="A17" s="259" t="s">
        <v>87</v>
      </c>
      <c r="B17" s="282">
        <v>8</v>
      </c>
      <c r="C17" s="282">
        <v>11</v>
      </c>
      <c r="D17" s="242">
        <v>11</v>
      </c>
    </row>
    <row r="18" spans="1:4" x14ac:dyDescent="0.25">
      <c r="A18" s="259" t="s">
        <v>88</v>
      </c>
      <c r="B18" s="282">
        <v>5</v>
      </c>
      <c r="C18" s="282">
        <v>0</v>
      </c>
      <c r="D18" s="242">
        <v>5</v>
      </c>
    </row>
    <row r="19" spans="1:4" x14ac:dyDescent="0.25">
      <c r="A19" s="451" t="s">
        <v>89</v>
      </c>
      <c r="B19" s="283">
        <v>0</v>
      </c>
      <c r="C19" s="283">
        <v>5</v>
      </c>
      <c r="D19" s="183">
        <v>0</v>
      </c>
    </row>
    <row r="20" spans="1:4" ht="15.75" thickBot="1" x14ac:dyDescent="0.3">
      <c r="A20" s="451"/>
      <c r="B20" s="283">
        <v>0</v>
      </c>
      <c r="C20" s="283">
        <v>0</v>
      </c>
      <c r="D20" s="183">
        <v>0</v>
      </c>
    </row>
    <row r="21" spans="1:4" ht="15.75" thickBot="1" x14ac:dyDescent="0.3">
      <c r="A21" s="453" t="s">
        <v>85</v>
      </c>
      <c r="B21" s="284">
        <v>20</v>
      </c>
      <c r="C21" s="284">
        <v>20</v>
      </c>
      <c r="D21" s="284">
        <v>23</v>
      </c>
    </row>
    <row r="22" spans="1:4" ht="15.75" thickBot="1" x14ac:dyDescent="0.3">
      <c r="A22" s="219"/>
      <c r="B22" s="35"/>
      <c r="C22" s="285"/>
      <c r="D22" s="223"/>
    </row>
    <row r="23" spans="1:4" ht="15.75" thickBot="1" x14ac:dyDescent="0.3">
      <c r="A23" s="230" t="s">
        <v>2</v>
      </c>
      <c r="B23" s="286"/>
      <c r="C23" s="286"/>
      <c r="D23" s="100"/>
    </row>
    <row r="24" spans="1:4" ht="15.75" thickBot="1" x14ac:dyDescent="0.3">
      <c r="A24" s="457" t="s">
        <v>90</v>
      </c>
      <c r="B24" s="287">
        <v>8</v>
      </c>
      <c r="C24" s="287">
        <v>1</v>
      </c>
      <c r="D24" s="268">
        <v>8</v>
      </c>
    </row>
    <row r="25" spans="1:4" ht="15.75" thickBot="1" x14ac:dyDescent="0.3">
      <c r="A25" s="459" t="s">
        <v>85</v>
      </c>
      <c r="B25" s="288">
        <v>8</v>
      </c>
      <c r="C25" s="288">
        <v>1</v>
      </c>
      <c r="D25" s="288">
        <v>8</v>
      </c>
    </row>
    <row r="26" spans="1:4" x14ac:dyDescent="0.25">
      <c r="A26" s="219"/>
      <c r="B26" s="35"/>
      <c r="C26" s="285"/>
      <c r="D26" s="223"/>
    </row>
    <row r="27" spans="1:4" ht="15.75" thickBot="1" x14ac:dyDescent="0.3">
      <c r="A27" s="219"/>
      <c r="B27" s="35"/>
      <c r="C27" s="285"/>
      <c r="D27" s="223"/>
    </row>
    <row r="28" spans="1:4" ht="15.75" thickBot="1" x14ac:dyDescent="0.3">
      <c r="A28" s="227" t="s">
        <v>91</v>
      </c>
      <c r="B28" s="289"/>
      <c r="C28" s="289"/>
      <c r="D28" s="101"/>
    </row>
    <row r="29" spans="1:4" ht="15.75" thickBot="1" x14ac:dyDescent="0.3">
      <c r="A29" s="463" t="s">
        <v>92</v>
      </c>
      <c r="B29" s="290">
        <v>3</v>
      </c>
      <c r="C29" s="290">
        <v>1</v>
      </c>
      <c r="D29" s="272">
        <v>3</v>
      </c>
    </row>
    <row r="30" spans="1:4" ht="15.75" thickBot="1" x14ac:dyDescent="0.3">
      <c r="A30" s="465" t="s">
        <v>85</v>
      </c>
      <c r="B30" s="291">
        <v>3</v>
      </c>
      <c r="C30" s="291">
        <v>1</v>
      </c>
      <c r="D30" s="291">
        <v>3</v>
      </c>
    </row>
    <row r="31" spans="1:4" ht="15.75" thickBot="1" x14ac:dyDescent="0.3">
      <c r="A31" s="219"/>
      <c r="B31" s="35"/>
      <c r="C31" s="285"/>
      <c r="D31" s="223"/>
    </row>
    <row r="32" spans="1:4" ht="15.75" thickBot="1" x14ac:dyDescent="0.3">
      <c r="A32" s="86" t="s">
        <v>3</v>
      </c>
      <c r="B32" s="574">
        <v>0</v>
      </c>
      <c r="C32" s="88">
        <v>0</v>
      </c>
      <c r="D32" s="574">
        <v>0</v>
      </c>
    </row>
    <row r="33" spans="1:6" ht="15.75" thickBot="1" x14ac:dyDescent="0.3">
      <c r="A33" s="470" t="s">
        <v>85</v>
      </c>
      <c r="B33" s="575">
        <v>0</v>
      </c>
      <c r="C33" s="575">
        <v>0</v>
      </c>
      <c r="D33" s="575">
        <v>0</v>
      </c>
    </row>
    <row r="34" spans="1:6" ht="15.75" thickBot="1" x14ac:dyDescent="0.3">
      <c r="A34" s="219"/>
      <c r="B34" s="35"/>
      <c r="C34" s="285"/>
      <c r="D34" s="223"/>
    </row>
    <row r="35" spans="1:6" ht="15.75" thickBot="1" x14ac:dyDescent="0.3">
      <c r="A35" s="234" t="s">
        <v>5</v>
      </c>
      <c r="B35" s="292"/>
      <c r="C35" s="292"/>
      <c r="D35" s="104"/>
    </row>
    <row r="36" spans="1:6" x14ac:dyDescent="0.25">
      <c r="A36" s="474" t="s">
        <v>93</v>
      </c>
      <c r="B36" s="293">
        <v>5</v>
      </c>
      <c r="C36" s="293">
        <v>3</v>
      </c>
      <c r="D36" s="244">
        <v>5</v>
      </c>
    </row>
    <row r="37" spans="1:6" x14ac:dyDescent="0.25">
      <c r="A37" s="261" t="s">
        <v>94</v>
      </c>
      <c r="B37" s="294">
        <v>3</v>
      </c>
      <c r="C37" s="294">
        <v>1</v>
      </c>
      <c r="D37" s="245">
        <v>3</v>
      </c>
    </row>
    <row r="38" spans="1:6" x14ac:dyDescent="0.25">
      <c r="A38" s="261" t="s">
        <v>95</v>
      </c>
      <c r="B38" s="294">
        <v>0</v>
      </c>
      <c r="C38" s="294">
        <v>0</v>
      </c>
      <c r="D38" s="245">
        <v>0</v>
      </c>
    </row>
    <row r="39" spans="1:6" x14ac:dyDescent="0.25">
      <c r="A39" s="261" t="s">
        <v>96</v>
      </c>
      <c r="B39" s="294">
        <v>0</v>
      </c>
      <c r="C39" s="294">
        <v>0</v>
      </c>
      <c r="D39" s="245">
        <v>0</v>
      </c>
    </row>
    <row r="40" spans="1:6" x14ac:dyDescent="0.25">
      <c r="A40" s="261" t="s">
        <v>97</v>
      </c>
      <c r="B40" s="294">
        <v>0</v>
      </c>
      <c r="C40" s="294"/>
      <c r="D40" s="245">
        <v>30</v>
      </c>
      <c r="F40" s="438" t="s">
        <v>158</v>
      </c>
    </row>
    <row r="41" spans="1:6" x14ac:dyDescent="0.25">
      <c r="A41" s="261" t="s">
        <v>159</v>
      </c>
      <c r="B41" s="294">
        <v>0</v>
      </c>
      <c r="C41" s="294"/>
      <c r="D41" s="245">
        <v>0</v>
      </c>
    </row>
    <row r="42" spans="1:6" ht="15.75" thickBot="1" x14ac:dyDescent="0.3">
      <c r="A42" s="262" t="s">
        <v>85</v>
      </c>
      <c r="B42" s="295">
        <v>8</v>
      </c>
      <c r="C42" s="295">
        <v>4</v>
      </c>
      <c r="D42" s="295">
        <v>38</v>
      </c>
    </row>
    <row r="43" spans="1:6" ht="15.75" thickBot="1" x14ac:dyDescent="0.3">
      <c r="A43" s="276"/>
      <c r="B43" s="185"/>
      <c r="C43" s="185"/>
      <c r="D43" s="186"/>
    </row>
    <row r="44" spans="1:6" ht="19.5" thickBot="1" x14ac:dyDescent="0.35">
      <c r="A44" s="484" t="s">
        <v>10</v>
      </c>
      <c r="B44" s="279">
        <v>1029</v>
      </c>
      <c r="C44" s="279">
        <v>860</v>
      </c>
      <c r="D44" s="279">
        <v>1055</v>
      </c>
    </row>
    <row r="45" spans="1:6" x14ac:dyDescent="0.25">
      <c r="A45" s="491"/>
      <c r="B45" s="491"/>
      <c r="C45" s="498"/>
      <c r="D45" s="491"/>
    </row>
    <row r="46" spans="1:6" x14ac:dyDescent="0.25">
      <c r="A46" s="222"/>
      <c r="B46" s="222"/>
      <c r="C46" s="222"/>
      <c r="D46" s="491"/>
    </row>
    <row r="47" spans="1:6" x14ac:dyDescent="0.25">
      <c r="A47" s="491"/>
      <c r="B47" s="491"/>
      <c r="C47" s="491"/>
      <c r="D47" s="491"/>
    </row>
    <row r="48" spans="1:6" x14ac:dyDescent="0.25">
      <c r="A48" s="491"/>
      <c r="B48" s="491"/>
      <c r="C48" s="491"/>
      <c r="D48" s="491"/>
    </row>
    <row r="49" spans="1:4" x14ac:dyDescent="0.25">
      <c r="A49" s="491"/>
      <c r="B49" s="491"/>
      <c r="C49" s="491"/>
      <c r="D49" s="491"/>
    </row>
    <row r="50" spans="1:4" x14ac:dyDescent="0.25">
      <c r="A50" s="491"/>
      <c r="B50" s="491"/>
      <c r="C50" s="491"/>
      <c r="D50" s="491"/>
    </row>
  </sheetData>
  <pageMargins left="0.7" right="0.7" top="0.78740157499999996" bottom="0.78740157499999996" header="0.3" footer="0.3"/>
  <pageSetup paperSize="9" scale="8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G50"/>
  <sheetViews>
    <sheetView topLeftCell="A31" zoomScaleNormal="100" workbookViewId="0">
      <selection activeCell="D36" sqref="A36:D41"/>
    </sheetView>
  </sheetViews>
  <sheetFormatPr defaultColWidth="9.140625" defaultRowHeight="15" x14ac:dyDescent="0.25"/>
  <cols>
    <col min="1" max="1" width="37.7109375" style="216" bestFit="1" customWidth="1"/>
    <col min="2" max="2" width="19.42578125" style="216" customWidth="1"/>
    <col min="3" max="3" width="24" style="216" customWidth="1"/>
    <col min="4" max="4" width="18.42578125" style="216" customWidth="1"/>
    <col min="5" max="6" width="9.140625" style="216"/>
    <col min="7" max="7" width="9.140625" style="218"/>
    <col min="8" max="16384" width="9.140625" style="216"/>
  </cols>
  <sheetData>
    <row r="1" spans="1:7" ht="24" thickBot="1" x14ac:dyDescent="0.4">
      <c r="A1" s="232" t="s">
        <v>200</v>
      </c>
      <c r="B1" s="217"/>
      <c r="C1" s="217"/>
      <c r="F1" s="436"/>
    </row>
    <row r="2" spans="1:7" ht="19.5" thickBot="1" x14ac:dyDescent="0.35">
      <c r="A2" s="82" t="s">
        <v>133</v>
      </c>
      <c r="B2" s="264" t="s">
        <v>111</v>
      </c>
      <c r="C2" s="264" t="s">
        <v>141</v>
      </c>
      <c r="D2" s="265" t="s">
        <v>142</v>
      </c>
      <c r="F2" s="436"/>
    </row>
    <row r="3" spans="1:7" ht="15.75" thickBot="1" x14ac:dyDescent="0.3">
      <c r="A3" s="228" t="s">
        <v>77</v>
      </c>
      <c r="B3" s="249"/>
      <c r="C3" s="249"/>
      <c r="D3" s="229"/>
      <c r="F3" s="436"/>
    </row>
    <row r="4" spans="1:7" x14ac:dyDescent="0.25">
      <c r="A4" s="254" t="s">
        <v>78</v>
      </c>
      <c r="B4" s="83">
        <v>977</v>
      </c>
      <c r="C4" s="83"/>
      <c r="D4" s="236">
        <v>1096</v>
      </c>
      <c r="F4" s="436"/>
      <c r="G4" s="99"/>
    </row>
    <row r="5" spans="1:7" x14ac:dyDescent="0.25">
      <c r="A5" s="255" t="s">
        <v>79</v>
      </c>
      <c r="B5" s="168">
        <v>100</v>
      </c>
      <c r="C5" s="168"/>
      <c r="D5" s="237">
        <v>100</v>
      </c>
      <c r="F5" s="436"/>
      <c r="G5" s="11"/>
    </row>
    <row r="6" spans="1:7" x14ac:dyDescent="0.25">
      <c r="A6" s="255" t="s">
        <v>80</v>
      </c>
      <c r="B6" s="168">
        <v>392</v>
      </c>
      <c r="C6" s="168"/>
      <c r="D6" s="168">
        <v>433</v>
      </c>
      <c r="F6" s="436"/>
      <c r="G6" s="99"/>
    </row>
    <row r="7" spans="1:7" x14ac:dyDescent="0.25">
      <c r="A7" s="255" t="s">
        <v>81</v>
      </c>
      <c r="B7" s="168">
        <v>0</v>
      </c>
      <c r="C7" s="168"/>
      <c r="D7" s="238"/>
      <c r="F7" s="436"/>
      <c r="G7" s="99"/>
    </row>
    <row r="8" spans="1:7" x14ac:dyDescent="0.25">
      <c r="A8" s="255" t="s">
        <v>201</v>
      </c>
      <c r="B8" s="168">
        <v>0</v>
      </c>
      <c r="C8" s="168"/>
      <c r="D8" s="238"/>
      <c r="F8" s="436"/>
      <c r="G8" s="99"/>
    </row>
    <row r="9" spans="1:7" x14ac:dyDescent="0.25">
      <c r="A9" s="255" t="s">
        <v>82</v>
      </c>
      <c r="B9" s="168">
        <v>78</v>
      </c>
      <c r="C9" s="168"/>
      <c r="D9" s="237">
        <v>156</v>
      </c>
      <c r="F9" s="436"/>
      <c r="G9" s="99"/>
    </row>
    <row r="10" spans="1:7" x14ac:dyDescent="0.25">
      <c r="A10" s="255" t="s">
        <v>83</v>
      </c>
      <c r="B10" s="168">
        <v>24</v>
      </c>
      <c r="C10" s="168"/>
      <c r="D10" s="237">
        <v>23</v>
      </c>
      <c r="F10" s="436"/>
      <c r="G10" s="99"/>
    </row>
    <row r="11" spans="1:7" x14ac:dyDescent="0.25">
      <c r="A11" s="255" t="s">
        <v>84</v>
      </c>
      <c r="B11" s="168">
        <v>0</v>
      </c>
      <c r="C11" s="168"/>
      <c r="D11" s="237"/>
      <c r="F11" s="436"/>
      <c r="G11" s="99"/>
    </row>
    <row r="12" spans="1:7" ht="15.75" thickBot="1" x14ac:dyDescent="0.3">
      <c r="A12" s="256"/>
      <c r="B12" s="252"/>
      <c r="C12" s="84"/>
      <c r="D12" s="239"/>
      <c r="F12" s="436"/>
      <c r="G12" s="99"/>
    </row>
    <row r="13" spans="1:7" ht="15.75" thickBot="1" x14ac:dyDescent="0.3">
      <c r="A13" s="257" t="s">
        <v>85</v>
      </c>
      <c r="B13" s="298">
        <v>1571</v>
      </c>
      <c r="C13" s="240">
        <v>1210</v>
      </c>
      <c r="D13" s="240">
        <v>1808</v>
      </c>
      <c r="F13" s="436"/>
      <c r="G13" s="99"/>
    </row>
    <row r="14" spans="1:7" ht="15.75" thickBot="1" x14ac:dyDescent="0.3">
      <c r="A14" s="219"/>
      <c r="B14" s="253"/>
      <c r="C14" s="253"/>
      <c r="D14" s="220"/>
      <c r="F14" s="436"/>
      <c r="G14" s="99"/>
    </row>
    <row r="15" spans="1:7" ht="15.75" thickBot="1" x14ac:dyDescent="0.3">
      <c r="A15" s="224" t="s">
        <v>1</v>
      </c>
      <c r="B15" s="280"/>
      <c r="C15" s="280"/>
      <c r="D15" s="225"/>
      <c r="F15" s="436"/>
      <c r="G15" s="99"/>
    </row>
    <row r="16" spans="1:7" x14ac:dyDescent="0.25">
      <c r="A16" s="258" t="s">
        <v>86</v>
      </c>
      <c r="B16" s="281">
        <v>15</v>
      </c>
      <c r="C16" s="281"/>
      <c r="D16" s="241">
        <v>20</v>
      </c>
      <c r="F16" s="436"/>
      <c r="G16" s="11"/>
    </row>
    <row r="17" spans="1:7" x14ac:dyDescent="0.25">
      <c r="A17" s="259" t="s">
        <v>87</v>
      </c>
      <c r="B17" s="282">
        <v>30</v>
      </c>
      <c r="C17" s="282"/>
      <c r="D17" s="242">
        <v>30</v>
      </c>
      <c r="F17" s="436"/>
      <c r="G17" s="99"/>
    </row>
    <row r="18" spans="1:7" x14ac:dyDescent="0.25">
      <c r="A18" s="259" t="s">
        <v>88</v>
      </c>
      <c r="B18" s="282">
        <v>30</v>
      </c>
      <c r="C18" s="282"/>
      <c r="D18" s="242">
        <v>30</v>
      </c>
      <c r="F18" s="436"/>
      <c r="G18" s="99"/>
    </row>
    <row r="19" spans="1:7" x14ac:dyDescent="0.25">
      <c r="A19" s="260" t="s">
        <v>89</v>
      </c>
      <c r="B19" s="283">
        <v>180</v>
      </c>
      <c r="C19" s="283"/>
      <c r="D19" s="183">
        <v>180</v>
      </c>
      <c r="F19" s="436"/>
      <c r="G19" s="99"/>
    </row>
    <row r="20" spans="1:7" ht="15.75" thickBot="1" x14ac:dyDescent="0.3">
      <c r="A20" s="260"/>
      <c r="B20" s="283"/>
      <c r="C20" s="283"/>
      <c r="D20" s="243"/>
      <c r="F20" s="436"/>
      <c r="G20" s="99"/>
    </row>
    <row r="21" spans="1:7" ht="15.75" thickBot="1" x14ac:dyDescent="0.3">
      <c r="A21" s="275" t="s">
        <v>85</v>
      </c>
      <c r="B21" s="284">
        <v>255</v>
      </c>
      <c r="C21" s="284">
        <v>72</v>
      </c>
      <c r="D21" s="297">
        <v>260</v>
      </c>
      <c r="F21" s="436"/>
      <c r="G21" s="99"/>
    </row>
    <row r="22" spans="1:7" ht="15.75" thickBot="1" x14ac:dyDescent="0.3">
      <c r="A22" s="219"/>
      <c r="B22" s="285"/>
      <c r="C22" s="285"/>
      <c r="D22" s="223"/>
      <c r="F22" s="436"/>
      <c r="G22" s="99"/>
    </row>
    <row r="23" spans="1:7" ht="15.75" thickBot="1" x14ac:dyDescent="0.3">
      <c r="A23" s="230" t="s">
        <v>2</v>
      </c>
      <c r="B23" s="286"/>
      <c r="C23" s="286"/>
      <c r="D23" s="231"/>
      <c r="F23" s="436"/>
      <c r="G23" s="99"/>
    </row>
    <row r="24" spans="1:7" ht="15.75" thickBot="1" x14ac:dyDescent="0.3">
      <c r="A24" s="267" t="s">
        <v>90</v>
      </c>
      <c r="B24" s="287">
        <v>40</v>
      </c>
      <c r="C24" s="287">
        <v>41</v>
      </c>
      <c r="D24" s="268">
        <v>20</v>
      </c>
      <c r="F24" s="436"/>
      <c r="G24" s="99"/>
    </row>
    <row r="25" spans="1:7" ht="15.75" thickBot="1" x14ac:dyDescent="0.3">
      <c r="A25" s="269" t="s">
        <v>85</v>
      </c>
      <c r="B25" s="288">
        <v>40</v>
      </c>
      <c r="C25" s="288">
        <v>41</v>
      </c>
      <c r="D25" s="187">
        <v>20</v>
      </c>
      <c r="F25" s="436"/>
      <c r="G25" s="99"/>
    </row>
    <row r="26" spans="1:7" x14ac:dyDescent="0.25">
      <c r="A26" s="219"/>
      <c r="B26" s="285"/>
      <c r="C26" s="285"/>
      <c r="D26" s="223"/>
      <c r="F26" s="436"/>
      <c r="G26" s="99"/>
    </row>
    <row r="27" spans="1:7" ht="15.75" thickBot="1" x14ac:dyDescent="0.3">
      <c r="A27" s="219"/>
      <c r="B27" s="285"/>
      <c r="C27" s="285"/>
      <c r="D27" s="223"/>
      <c r="F27" s="436"/>
      <c r="G27" s="99"/>
    </row>
    <row r="28" spans="1:7" ht="15.75" thickBot="1" x14ac:dyDescent="0.3">
      <c r="A28" s="227" t="s">
        <v>91</v>
      </c>
      <c r="B28" s="289"/>
      <c r="C28" s="289"/>
      <c r="D28" s="233"/>
      <c r="F28" s="436"/>
      <c r="G28" s="99"/>
    </row>
    <row r="29" spans="1:7" ht="15.75" thickBot="1" x14ac:dyDescent="0.3">
      <c r="A29" s="271" t="s">
        <v>92</v>
      </c>
      <c r="B29" s="290">
        <v>5</v>
      </c>
      <c r="C29" s="290">
        <v>0</v>
      </c>
      <c r="D29" s="272">
        <v>5</v>
      </c>
      <c r="F29" s="436"/>
      <c r="G29" s="99"/>
    </row>
    <row r="30" spans="1:7" ht="15.75" thickBot="1" x14ac:dyDescent="0.3">
      <c r="A30" s="273" t="s">
        <v>85</v>
      </c>
      <c r="B30" s="291">
        <v>5</v>
      </c>
      <c r="C30" s="291"/>
      <c r="D30" s="188">
        <v>5</v>
      </c>
      <c r="F30" s="436"/>
      <c r="G30" s="99"/>
    </row>
    <row r="31" spans="1:7" ht="15.75" thickBot="1" x14ac:dyDescent="0.3">
      <c r="A31" s="219"/>
      <c r="B31" s="285"/>
      <c r="C31" s="285"/>
      <c r="D31" s="223"/>
      <c r="F31" s="436"/>
      <c r="G31" s="99"/>
    </row>
    <row r="32" spans="1:7" ht="15.75" thickBot="1" x14ac:dyDescent="0.3">
      <c r="A32" s="86" t="s">
        <v>3</v>
      </c>
      <c r="B32" s="87">
        <v>0</v>
      </c>
      <c r="C32" s="87">
        <v>0</v>
      </c>
      <c r="D32" s="266">
        <v>0</v>
      </c>
      <c r="F32" s="436"/>
      <c r="G32" s="99"/>
    </row>
    <row r="33" spans="1:7" ht="15.75" thickBot="1" x14ac:dyDescent="0.3">
      <c r="A33" s="89" t="s">
        <v>85</v>
      </c>
      <c r="B33" s="90">
        <v>0</v>
      </c>
      <c r="C33" s="90"/>
      <c r="D33" s="124">
        <v>0</v>
      </c>
      <c r="F33" s="436"/>
      <c r="G33" s="99"/>
    </row>
    <row r="34" spans="1:7" ht="15.75" thickBot="1" x14ac:dyDescent="0.3">
      <c r="A34" s="219"/>
      <c r="B34" s="285"/>
      <c r="C34" s="285"/>
      <c r="D34" s="226"/>
      <c r="F34" s="436"/>
      <c r="G34" s="99"/>
    </row>
    <row r="35" spans="1:7" ht="15.75" thickBot="1" x14ac:dyDescent="0.3">
      <c r="A35" s="234" t="s">
        <v>5</v>
      </c>
      <c r="B35" s="292"/>
      <c r="C35" s="292"/>
      <c r="D35" s="235"/>
      <c r="F35" s="436"/>
      <c r="G35" s="99"/>
    </row>
    <row r="36" spans="1:7" x14ac:dyDescent="0.25">
      <c r="A36" s="624" t="s">
        <v>93</v>
      </c>
      <c r="B36" s="193">
        <v>12</v>
      </c>
      <c r="C36" s="193"/>
      <c r="D36" s="625">
        <v>12</v>
      </c>
      <c r="F36" s="436"/>
      <c r="G36" s="99"/>
    </row>
    <row r="37" spans="1:7" x14ac:dyDescent="0.25">
      <c r="A37" s="261" t="s">
        <v>94</v>
      </c>
      <c r="B37" s="294">
        <v>1</v>
      </c>
      <c r="C37" s="294"/>
      <c r="D37" s="245">
        <v>1</v>
      </c>
      <c r="F37" s="436"/>
      <c r="G37" s="99"/>
    </row>
    <row r="38" spans="1:7" x14ac:dyDescent="0.25">
      <c r="A38" s="261" t="s">
        <v>95</v>
      </c>
      <c r="B38" s="294">
        <v>0</v>
      </c>
      <c r="C38" s="294"/>
      <c r="D38" s="246">
        <v>0</v>
      </c>
      <c r="F38" s="436"/>
      <c r="G38" s="99"/>
    </row>
    <row r="39" spans="1:7" x14ac:dyDescent="0.25">
      <c r="A39" s="261" t="s">
        <v>96</v>
      </c>
      <c r="B39" s="294">
        <v>0</v>
      </c>
      <c r="C39" s="294"/>
      <c r="D39" s="246">
        <v>0</v>
      </c>
      <c r="F39" s="436"/>
      <c r="G39" s="27"/>
    </row>
    <row r="40" spans="1:7" x14ac:dyDescent="0.25">
      <c r="A40" s="261" t="s">
        <v>97</v>
      </c>
      <c r="B40" s="294">
        <v>20</v>
      </c>
      <c r="C40" s="294"/>
      <c r="D40" s="245">
        <v>30</v>
      </c>
      <c r="F40" s="436"/>
    </row>
    <row r="41" spans="1:7" ht="15.75" thickBot="1" x14ac:dyDescent="0.3">
      <c r="A41" s="616" t="s">
        <v>99</v>
      </c>
      <c r="B41" s="617">
        <v>320</v>
      </c>
      <c r="C41" s="617"/>
      <c r="D41" s="247">
        <v>290</v>
      </c>
      <c r="F41" s="436"/>
    </row>
    <row r="42" spans="1:7" ht="15.75" thickBot="1" x14ac:dyDescent="0.3">
      <c r="A42" s="618" t="s">
        <v>85</v>
      </c>
      <c r="B42" s="619">
        <v>353</v>
      </c>
      <c r="C42" s="619">
        <v>80</v>
      </c>
      <c r="D42" s="623">
        <v>333</v>
      </c>
      <c r="F42" s="436"/>
    </row>
    <row r="43" spans="1:7" ht="15.75" thickBot="1" x14ac:dyDescent="0.3">
      <c r="A43" s="276"/>
      <c r="B43" s="277"/>
      <c r="C43" s="277"/>
      <c r="D43" s="278"/>
      <c r="F43" s="436"/>
    </row>
    <row r="44" spans="1:7" ht="19.5" thickBot="1" x14ac:dyDescent="0.35">
      <c r="A44" s="263" t="s">
        <v>10</v>
      </c>
      <c r="B44" s="279">
        <v>2224</v>
      </c>
      <c r="C44" s="279">
        <v>1403</v>
      </c>
      <c r="D44" s="248">
        <v>2426</v>
      </c>
      <c r="F44" s="436"/>
    </row>
    <row r="45" spans="1:7" x14ac:dyDescent="0.25">
      <c r="A45" s="218"/>
      <c r="B45" s="218"/>
      <c r="C45" s="218"/>
      <c r="D45" s="218"/>
      <c r="F45" s="436"/>
    </row>
    <row r="46" spans="1:7" x14ac:dyDescent="0.25">
      <c r="A46" s="222"/>
      <c r="B46" s="222"/>
      <c r="C46" s="222"/>
      <c r="D46" s="218"/>
      <c r="F46" s="436"/>
    </row>
    <row r="47" spans="1:7" x14ac:dyDescent="0.25">
      <c r="A47" s="218"/>
      <c r="B47" s="218"/>
      <c r="C47" s="218"/>
      <c r="D47" s="218"/>
      <c r="F47" s="436"/>
    </row>
    <row r="48" spans="1:7" x14ac:dyDescent="0.25">
      <c r="A48" s="218"/>
      <c r="B48" s="218"/>
      <c r="C48" s="218"/>
      <c r="D48" s="218"/>
      <c r="F48" s="436"/>
    </row>
    <row r="49" spans="1:6" x14ac:dyDescent="0.25">
      <c r="A49" s="218"/>
      <c r="B49" s="218"/>
      <c r="C49" s="218"/>
      <c r="D49" s="218"/>
      <c r="F49" s="436"/>
    </row>
    <row r="50" spans="1:6" x14ac:dyDescent="0.25">
      <c r="A50" s="218"/>
      <c r="B50" s="218"/>
      <c r="C50" s="218"/>
      <c r="D50" s="218"/>
      <c r="F50" s="436"/>
    </row>
  </sheetData>
  <pageMargins left="0.7" right="0.7" top="0.78740157499999996" bottom="0.78740157499999996" header="0.3" footer="0.3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49"/>
  <sheetViews>
    <sheetView topLeftCell="A34" workbookViewId="0">
      <selection sqref="A1:XFD1048576"/>
    </sheetView>
  </sheetViews>
  <sheetFormatPr defaultColWidth="8.7109375" defaultRowHeight="15" x14ac:dyDescent="0.25"/>
  <cols>
    <col min="1" max="1" width="37.140625" style="438" bestFit="1" customWidth="1"/>
    <col min="2" max="2" width="16.7109375" style="438" customWidth="1"/>
    <col min="3" max="3" width="21" style="438" customWidth="1"/>
    <col min="4" max="4" width="24.85546875" style="438" customWidth="1"/>
    <col min="5" max="5" width="10.5703125" style="438" bestFit="1" customWidth="1"/>
    <col min="6" max="6" width="8.7109375" style="438"/>
    <col min="7" max="7" width="10.5703125" style="438" bestFit="1" customWidth="1"/>
    <col min="8" max="16384" width="8.7109375" style="438"/>
  </cols>
  <sheetData>
    <row r="1" spans="1:7" ht="24" thickBot="1" x14ac:dyDescent="0.4">
      <c r="A1" s="674" t="s">
        <v>160</v>
      </c>
      <c r="B1" s="675"/>
      <c r="C1" s="675"/>
      <c r="D1" s="675"/>
    </row>
    <row r="2" spans="1:7" ht="19.5" thickBot="1" x14ac:dyDescent="0.35">
      <c r="A2" s="597" t="s">
        <v>123</v>
      </c>
      <c r="B2" s="264" t="s">
        <v>111</v>
      </c>
      <c r="C2" s="264" t="s">
        <v>161</v>
      </c>
      <c r="D2" s="299" t="s">
        <v>142</v>
      </c>
      <c r="E2" s="545"/>
      <c r="F2" s="491"/>
    </row>
    <row r="3" spans="1:7" ht="15.75" thickBot="1" x14ac:dyDescent="0.3">
      <c r="A3" s="228" t="s">
        <v>77</v>
      </c>
      <c r="B3" s="300"/>
      <c r="C3" s="301"/>
      <c r="D3" s="302"/>
    </row>
    <row r="4" spans="1:7" x14ac:dyDescent="0.25">
      <c r="A4" s="442" t="s">
        <v>78</v>
      </c>
      <c r="B4" s="303">
        <v>3630</v>
      </c>
      <c r="C4" s="83">
        <v>3617</v>
      </c>
      <c r="D4" s="236">
        <v>3829</v>
      </c>
    </row>
    <row r="5" spans="1:7" x14ac:dyDescent="0.25">
      <c r="A5" s="444" t="s">
        <v>79</v>
      </c>
      <c r="B5" s="304">
        <v>298</v>
      </c>
      <c r="C5" s="305">
        <v>209</v>
      </c>
      <c r="D5" s="237">
        <v>314</v>
      </c>
    </row>
    <row r="6" spans="1:7" x14ac:dyDescent="0.25">
      <c r="A6" s="444" t="s">
        <v>81</v>
      </c>
      <c r="B6" s="304"/>
      <c r="C6" s="168"/>
      <c r="D6" s="237"/>
    </row>
    <row r="7" spans="1:7" x14ac:dyDescent="0.25">
      <c r="A7" s="444" t="s">
        <v>80</v>
      </c>
      <c r="B7" s="304">
        <v>1430</v>
      </c>
      <c r="C7" s="168">
        <v>1308</v>
      </c>
      <c r="D7" s="237">
        <v>1509</v>
      </c>
    </row>
    <row r="8" spans="1:7" x14ac:dyDescent="0.25">
      <c r="A8" s="444" t="s">
        <v>82</v>
      </c>
      <c r="B8" s="304">
        <v>150</v>
      </c>
      <c r="C8" s="305">
        <v>152</v>
      </c>
      <c r="D8" s="237">
        <v>200</v>
      </c>
      <c r="E8" s="182"/>
      <c r="F8" s="221"/>
      <c r="G8" s="182"/>
    </row>
    <row r="9" spans="1:7" x14ac:dyDescent="0.25">
      <c r="A9" s="444" t="s">
        <v>83</v>
      </c>
      <c r="B9" s="304">
        <v>129</v>
      </c>
      <c r="C9" s="305">
        <v>94</v>
      </c>
      <c r="D9" s="237">
        <v>146</v>
      </c>
      <c r="F9" s="85" t="s">
        <v>203</v>
      </c>
    </row>
    <row r="10" spans="1:7" x14ac:dyDescent="0.25">
      <c r="A10" s="444" t="s">
        <v>162</v>
      </c>
      <c r="B10" s="304"/>
      <c r="C10" s="305">
        <v>77</v>
      </c>
      <c r="D10" s="237"/>
      <c r="F10" s="85" t="s">
        <v>204</v>
      </c>
    </row>
    <row r="11" spans="1:7" ht="15.75" thickBot="1" x14ac:dyDescent="0.3">
      <c r="A11" s="444" t="s">
        <v>84</v>
      </c>
      <c r="B11" s="304">
        <v>1</v>
      </c>
      <c r="C11" s="168">
        <v>7</v>
      </c>
      <c r="D11" s="237">
        <v>8</v>
      </c>
      <c r="F11" s="438" t="s">
        <v>205</v>
      </c>
    </row>
    <row r="12" spans="1:7" ht="15.75" thickBot="1" x14ac:dyDescent="0.3">
      <c r="A12" s="445" t="s">
        <v>85</v>
      </c>
      <c r="B12" s="306">
        <v>5638</v>
      </c>
      <c r="C12" s="298">
        <v>5464</v>
      </c>
      <c r="D12" s="240">
        <v>6006</v>
      </c>
      <c r="E12" s="182"/>
    </row>
    <row r="13" spans="1:7" ht="15.75" thickBot="1" x14ac:dyDescent="0.3">
      <c r="A13" s="219"/>
      <c r="B13" s="307"/>
      <c r="C13" s="221"/>
      <c r="D13" s="221"/>
    </row>
    <row r="14" spans="1:7" ht="15.75" thickBot="1" x14ac:dyDescent="0.3">
      <c r="A14" s="224" t="s">
        <v>1</v>
      </c>
      <c r="B14" s="308"/>
      <c r="C14" s="309"/>
      <c r="D14" s="310"/>
    </row>
    <row r="15" spans="1:7" x14ac:dyDescent="0.25">
      <c r="A15" s="449" t="s">
        <v>86</v>
      </c>
      <c r="B15" s="577">
        <v>40</v>
      </c>
      <c r="C15" s="311">
        <v>35</v>
      </c>
      <c r="D15" s="312">
        <v>40</v>
      </c>
    </row>
    <row r="16" spans="1:7" x14ac:dyDescent="0.25">
      <c r="A16" s="259" t="s">
        <v>87</v>
      </c>
      <c r="B16" s="313">
        <v>8</v>
      </c>
      <c r="C16" s="313">
        <v>4</v>
      </c>
      <c r="D16" s="314">
        <v>5</v>
      </c>
      <c r="F16" s="85"/>
    </row>
    <row r="17" spans="1:7" x14ac:dyDescent="0.25">
      <c r="A17" s="259" t="s">
        <v>88</v>
      </c>
      <c r="B17" s="313">
        <v>90</v>
      </c>
      <c r="C17" s="315">
        <v>70</v>
      </c>
      <c r="D17" s="314">
        <v>120</v>
      </c>
      <c r="F17" s="438" t="s">
        <v>206</v>
      </c>
      <c r="G17" s="85"/>
    </row>
    <row r="18" spans="1:7" x14ac:dyDescent="0.25">
      <c r="A18" s="451" t="s">
        <v>89</v>
      </c>
      <c r="B18" s="313">
        <v>60</v>
      </c>
      <c r="C18" s="313">
        <v>30</v>
      </c>
      <c r="D18" s="314">
        <v>31</v>
      </c>
    </row>
    <row r="19" spans="1:7" ht="15.75" thickBot="1" x14ac:dyDescent="0.3">
      <c r="A19" s="451"/>
      <c r="B19" s="97"/>
      <c r="C19" s="316"/>
      <c r="D19" s="317"/>
    </row>
    <row r="20" spans="1:7" ht="15.75" thickBot="1" x14ac:dyDescent="0.3">
      <c r="A20" s="453" t="s">
        <v>85</v>
      </c>
      <c r="B20" s="318">
        <v>198</v>
      </c>
      <c r="C20" s="319">
        <v>139</v>
      </c>
      <c r="D20" s="320">
        <v>196</v>
      </c>
    </row>
    <row r="21" spans="1:7" ht="15.75" thickBot="1" x14ac:dyDescent="0.3">
      <c r="A21" s="219"/>
      <c r="B21" s="321"/>
      <c r="C21" s="221"/>
      <c r="D21" s="221"/>
    </row>
    <row r="22" spans="1:7" ht="15.75" thickBot="1" x14ac:dyDescent="0.3">
      <c r="A22" s="230" t="s">
        <v>2</v>
      </c>
      <c r="B22" s="322"/>
      <c r="C22" s="323"/>
      <c r="D22" s="270"/>
    </row>
    <row r="23" spans="1:7" ht="15.75" thickBot="1" x14ac:dyDescent="0.3">
      <c r="A23" s="457" t="s">
        <v>90</v>
      </c>
      <c r="B23" s="578">
        <v>30</v>
      </c>
      <c r="C23" s="324">
        <v>32</v>
      </c>
      <c r="D23" s="268">
        <v>30</v>
      </c>
    </row>
    <row r="24" spans="1:7" ht="15.75" thickBot="1" x14ac:dyDescent="0.3">
      <c r="A24" s="459" t="s">
        <v>85</v>
      </c>
      <c r="B24" s="325">
        <v>30</v>
      </c>
      <c r="C24" s="288">
        <v>32</v>
      </c>
      <c r="D24" s="187">
        <v>30</v>
      </c>
    </row>
    <row r="25" spans="1:7" x14ac:dyDescent="0.25">
      <c r="A25" s="219"/>
      <c r="B25" s="23"/>
      <c r="C25" s="221"/>
      <c r="D25" s="221"/>
    </row>
    <row r="26" spans="1:7" ht="15.75" thickBot="1" x14ac:dyDescent="0.3">
      <c r="A26" s="219"/>
      <c r="B26" s="11"/>
      <c r="C26" s="221"/>
      <c r="D26" s="221"/>
    </row>
    <row r="27" spans="1:7" ht="15.75" thickBot="1" x14ac:dyDescent="0.3">
      <c r="A27" s="227" t="s">
        <v>91</v>
      </c>
      <c r="B27" s="326"/>
      <c r="C27" s="327"/>
      <c r="D27" s="274"/>
    </row>
    <row r="28" spans="1:7" ht="15.75" thickBot="1" x14ac:dyDescent="0.3">
      <c r="A28" s="463" t="s">
        <v>92</v>
      </c>
      <c r="B28" s="328">
        <v>10</v>
      </c>
      <c r="C28" s="329">
        <v>1</v>
      </c>
      <c r="D28" s="272">
        <v>5</v>
      </c>
    </row>
    <row r="29" spans="1:7" ht="15.75" thickBot="1" x14ac:dyDescent="0.3">
      <c r="A29" s="465" t="s">
        <v>85</v>
      </c>
      <c r="B29" s="330">
        <v>10</v>
      </c>
      <c r="C29" s="291">
        <v>1</v>
      </c>
      <c r="D29" s="188">
        <v>5</v>
      </c>
    </row>
    <row r="30" spans="1:7" ht="15.75" thickBot="1" x14ac:dyDescent="0.3">
      <c r="A30" s="219"/>
      <c r="B30" s="11"/>
      <c r="C30" s="221"/>
      <c r="D30" s="221"/>
    </row>
    <row r="31" spans="1:7" ht="15.75" thickBot="1" x14ac:dyDescent="0.3">
      <c r="A31" s="162" t="s">
        <v>3</v>
      </c>
      <c r="B31" s="331">
        <v>0</v>
      </c>
      <c r="C31" s="332"/>
      <c r="D31" s="333"/>
    </row>
    <row r="32" spans="1:7" ht="15.75" thickBot="1" x14ac:dyDescent="0.3">
      <c r="A32" s="164" t="s">
        <v>85</v>
      </c>
      <c r="B32" s="334">
        <v>0</v>
      </c>
      <c r="C32" s="335"/>
      <c r="D32" s="336"/>
    </row>
    <row r="33" spans="1:6" ht="15.75" thickBot="1" x14ac:dyDescent="0.3">
      <c r="A33" s="219"/>
      <c r="B33" s="11"/>
      <c r="C33" s="221"/>
      <c r="D33" s="221"/>
    </row>
    <row r="34" spans="1:6" ht="15.75" thickBot="1" x14ac:dyDescent="0.3">
      <c r="A34" s="234" t="s">
        <v>5</v>
      </c>
      <c r="B34" s="337"/>
      <c r="C34" s="338"/>
      <c r="D34" s="339"/>
    </row>
    <row r="35" spans="1:6" x14ac:dyDescent="0.25">
      <c r="A35" s="474" t="s">
        <v>93</v>
      </c>
      <c r="B35" s="579">
        <v>3</v>
      </c>
      <c r="C35" s="340">
        <v>3</v>
      </c>
      <c r="D35" s="341">
        <v>3</v>
      </c>
    </row>
    <row r="36" spans="1:6" x14ac:dyDescent="0.25">
      <c r="A36" s="261" t="s">
        <v>94</v>
      </c>
      <c r="B36" s="344">
        <v>60</v>
      </c>
      <c r="C36" s="342">
        <v>35</v>
      </c>
      <c r="D36" s="343">
        <v>40</v>
      </c>
      <c r="F36" s="438" t="s">
        <v>207</v>
      </c>
    </row>
    <row r="37" spans="1:6" x14ac:dyDescent="0.25">
      <c r="A37" s="261" t="s">
        <v>95</v>
      </c>
      <c r="B37" s="344"/>
      <c r="C37" s="344"/>
      <c r="D37" s="343"/>
    </row>
    <row r="38" spans="1:6" x14ac:dyDescent="0.25">
      <c r="A38" s="261" t="s">
        <v>96</v>
      </c>
      <c r="B38" s="344"/>
      <c r="C38" s="344"/>
      <c r="D38" s="343"/>
    </row>
    <row r="39" spans="1:6" x14ac:dyDescent="0.25">
      <c r="A39" s="261" t="s">
        <v>97</v>
      </c>
      <c r="B39" s="344"/>
      <c r="C39" s="344"/>
      <c r="D39" s="343"/>
    </row>
    <row r="40" spans="1:6" ht="15.75" thickBot="1" x14ac:dyDescent="0.3">
      <c r="A40" s="92" t="s">
        <v>5</v>
      </c>
      <c r="B40" s="580">
        <v>10</v>
      </c>
      <c r="C40" s="345">
        <v>24</v>
      </c>
      <c r="D40" s="346">
        <v>21</v>
      </c>
      <c r="F40" s="182"/>
    </row>
    <row r="41" spans="1:6" ht="15.75" thickBot="1" x14ac:dyDescent="0.3">
      <c r="A41" s="476" t="s">
        <v>85</v>
      </c>
      <c r="B41" s="347">
        <v>73</v>
      </c>
      <c r="C41" s="348">
        <v>62</v>
      </c>
      <c r="D41" s="349">
        <v>64</v>
      </c>
    </row>
    <row r="42" spans="1:6" ht="15.75" thickBot="1" x14ac:dyDescent="0.3">
      <c r="A42" s="276"/>
      <c r="B42" s="350"/>
      <c r="C42" s="221"/>
      <c r="D42" s="221"/>
    </row>
    <row r="43" spans="1:6" ht="19.5" thickBot="1" x14ac:dyDescent="0.35">
      <c r="A43" s="484" t="s">
        <v>10</v>
      </c>
      <c r="B43" s="248">
        <v>5949</v>
      </c>
      <c r="C43" s="248">
        <v>5698</v>
      </c>
      <c r="D43" s="248">
        <v>6301</v>
      </c>
    </row>
    <row r="44" spans="1:6" x14ac:dyDescent="0.25">
      <c r="A44" s="491"/>
      <c r="B44" s="491"/>
    </row>
    <row r="45" spans="1:6" x14ac:dyDescent="0.25">
      <c r="A45" s="156" t="s">
        <v>163</v>
      </c>
      <c r="B45" s="491"/>
      <c r="C45" s="438">
        <v>4</v>
      </c>
    </row>
    <row r="46" spans="1:6" x14ac:dyDescent="0.25">
      <c r="A46" s="156" t="s">
        <v>164</v>
      </c>
      <c r="B46" s="491"/>
      <c r="C46" s="221">
        <v>5694</v>
      </c>
    </row>
    <row r="47" spans="1:6" x14ac:dyDescent="0.25">
      <c r="A47" s="156"/>
      <c r="B47" s="498"/>
    </row>
    <row r="48" spans="1:6" x14ac:dyDescent="0.25">
      <c r="A48" s="156"/>
      <c r="B48" s="491"/>
      <c r="C48" s="221"/>
    </row>
    <row r="49" spans="1:2" x14ac:dyDescent="0.25">
      <c r="A49" s="156"/>
      <c r="B49" s="491"/>
    </row>
  </sheetData>
  <mergeCells count="1">
    <mergeCell ref="A1:D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F49"/>
  <sheetViews>
    <sheetView workbookViewId="0">
      <selection activeCell="A26" sqref="A26:XFD26"/>
    </sheetView>
  </sheetViews>
  <sheetFormatPr defaultRowHeight="15" x14ac:dyDescent="0.25"/>
  <cols>
    <col min="1" max="1" width="37.7109375" bestFit="1" customWidth="1"/>
    <col min="2" max="2" width="19.42578125" customWidth="1"/>
    <col min="3" max="3" width="24" customWidth="1"/>
    <col min="4" max="4" width="18.42578125" customWidth="1"/>
  </cols>
  <sheetData>
    <row r="1" spans="1:6" ht="24" thickBot="1" x14ac:dyDescent="0.4">
      <c r="A1" s="232" t="s">
        <v>160</v>
      </c>
      <c r="B1" s="217"/>
      <c r="C1" s="217"/>
      <c r="D1" s="216"/>
      <c r="E1" s="216"/>
      <c r="F1" s="216"/>
    </row>
    <row r="2" spans="1:6" ht="19.5" thickBot="1" x14ac:dyDescent="0.35">
      <c r="A2" s="82" t="s">
        <v>134</v>
      </c>
      <c r="B2" s="264" t="s">
        <v>111</v>
      </c>
      <c r="C2" s="264" t="s">
        <v>141</v>
      </c>
      <c r="D2" s="265" t="s">
        <v>142</v>
      </c>
      <c r="E2" s="216"/>
      <c r="F2" s="216"/>
    </row>
    <row r="3" spans="1:6" ht="15.75" thickBot="1" x14ac:dyDescent="0.3">
      <c r="A3" s="228" t="s">
        <v>77</v>
      </c>
      <c r="B3" s="249"/>
      <c r="C3" s="249"/>
      <c r="D3" s="229"/>
      <c r="E3" s="216"/>
      <c r="F3" s="216"/>
    </row>
    <row r="4" spans="1:6" x14ac:dyDescent="0.25">
      <c r="A4" s="254" t="s">
        <v>78</v>
      </c>
      <c r="B4" s="83">
        <v>1541</v>
      </c>
      <c r="C4" s="83"/>
      <c r="D4" s="236">
        <v>1136</v>
      </c>
      <c r="E4" s="216"/>
      <c r="F4" s="216"/>
    </row>
    <row r="5" spans="1:6" x14ac:dyDescent="0.25">
      <c r="A5" s="255" t="s">
        <v>79</v>
      </c>
      <c r="B5" s="251">
        <v>397</v>
      </c>
      <c r="C5" s="168"/>
      <c r="D5" s="237">
        <v>66</v>
      </c>
      <c r="E5" s="216"/>
      <c r="F5" s="216"/>
    </row>
    <row r="6" spans="1:6" x14ac:dyDescent="0.25">
      <c r="A6" s="255" t="s">
        <v>80</v>
      </c>
      <c r="B6" s="251">
        <v>706</v>
      </c>
      <c r="C6" s="105"/>
      <c r="D6" s="237">
        <v>412</v>
      </c>
      <c r="E6" s="216"/>
      <c r="F6" s="221"/>
    </row>
    <row r="7" spans="1:6" x14ac:dyDescent="0.25">
      <c r="A7" s="255" t="s">
        <v>81</v>
      </c>
      <c r="B7" s="251"/>
      <c r="C7" s="168"/>
      <c r="D7" s="238"/>
      <c r="E7" s="216"/>
      <c r="F7" s="216"/>
    </row>
    <row r="8" spans="1:6" x14ac:dyDescent="0.25">
      <c r="A8" s="255" t="s">
        <v>98</v>
      </c>
      <c r="B8" s="251"/>
      <c r="C8" s="168"/>
      <c r="D8" s="238"/>
      <c r="E8" s="216"/>
      <c r="F8" s="216"/>
    </row>
    <row r="9" spans="1:6" x14ac:dyDescent="0.25">
      <c r="A9" s="255" t="s">
        <v>82</v>
      </c>
      <c r="B9" s="251">
        <v>16</v>
      </c>
      <c r="C9" s="168"/>
      <c r="D9" s="237"/>
      <c r="E9" s="216"/>
      <c r="F9" s="216"/>
    </row>
    <row r="10" spans="1:6" x14ac:dyDescent="0.25">
      <c r="A10" s="255" t="s">
        <v>83</v>
      </c>
      <c r="B10" s="251">
        <v>47</v>
      </c>
      <c r="C10" s="168"/>
      <c r="D10" s="237">
        <v>39</v>
      </c>
      <c r="E10" s="216"/>
      <c r="F10" s="216"/>
    </row>
    <row r="11" spans="1:6" x14ac:dyDescent="0.25">
      <c r="A11" s="255" t="s">
        <v>84</v>
      </c>
      <c r="B11" s="251"/>
      <c r="C11" s="168"/>
      <c r="D11" s="237"/>
      <c r="E11" s="216"/>
      <c r="F11" s="216"/>
    </row>
    <row r="12" spans="1:6" ht="15.75" thickBot="1" x14ac:dyDescent="0.3">
      <c r="A12" s="256"/>
      <c r="B12" s="252"/>
      <c r="C12" s="84"/>
      <c r="D12" s="239"/>
      <c r="E12" s="216"/>
      <c r="F12" s="216"/>
    </row>
    <row r="13" spans="1:6" ht="15.75" thickBot="1" x14ac:dyDescent="0.3">
      <c r="A13" s="257" t="s">
        <v>85</v>
      </c>
      <c r="B13" s="240">
        <v>2707</v>
      </c>
      <c r="C13" s="240">
        <v>2463</v>
      </c>
      <c r="D13" s="240">
        <v>1653</v>
      </c>
      <c r="E13" s="216"/>
      <c r="F13" s="221"/>
    </row>
    <row r="14" spans="1:6" ht="15.75" thickBot="1" x14ac:dyDescent="0.3">
      <c r="A14" s="219"/>
      <c r="B14" s="253"/>
      <c r="C14" s="106"/>
      <c r="D14" s="220"/>
      <c r="E14" s="216"/>
      <c r="F14" s="216"/>
    </row>
    <row r="15" spans="1:6" ht="15.75" thickBot="1" x14ac:dyDescent="0.3">
      <c r="A15" s="224" t="s">
        <v>1</v>
      </c>
      <c r="B15" s="280"/>
      <c r="C15" s="107"/>
      <c r="D15" s="225"/>
      <c r="E15" s="216"/>
      <c r="F15" s="216"/>
    </row>
    <row r="16" spans="1:6" x14ac:dyDescent="0.25">
      <c r="A16" s="258" t="s">
        <v>86</v>
      </c>
      <c r="B16" s="281">
        <v>46</v>
      </c>
      <c r="C16" s="281"/>
      <c r="D16" s="241"/>
      <c r="E16" s="216"/>
      <c r="F16" s="216"/>
    </row>
    <row r="17" spans="1:6" x14ac:dyDescent="0.25">
      <c r="A17" s="259" t="s">
        <v>87</v>
      </c>
      <c r="B17" s="282">
        <v>0</v>
      </c>
      <c r="C17" s="282"/>
      <c r="D17" s="242"/>
      <c r="E17" s="216"/>
      <c r="F17" s="216"/>
    </row>
    <row r="18" spans="1:6" x14ac:dyDescent="0.25">
      <c r="A18" s="259" t="s">
        <v>88</v>
      </c>
      <c r="B18" s="282">
        <v>355</v>
      </c>
      <c r="C18" s="282"/>
      <c r="D18" s="242"/>
      <c r="E18" s="216"/>
      <c r="F18" s="216"/>
    </row>
    <row r="19" spans="1:6" x14ac:dyDescent="0.25">
      <c r="A19" s="260" t="s">
        <v>89</v>
      </c>
      <c r="B19" s="283">
        <v>3</v>
      </c>
      <c r="C19" s="283"/>
      <c r="D19" s="243"/>
      <c r="E19" s="216"/>
      <c r="F19" s="216"/>
    </row>
    <row r="20" spans="1:6" ht="15.75" thickBot="1" x14ac:dyDescent="0.3">
      <c r="A20" s="260"/>
      <c r="B20" s="283"/>
      <c r="C20" s="283"/>
      <c r="D20" s="243"/>
      <c r="E20" s="216"/>
      <c r="F20" s="216"/>
    </row>
    <row r="21" spans="1:6" ht="15.75" thickBot="1" x14ac:dyDescent="0.3">
      <c r="A21" s="275" t="s">
        <v>85</v>
      </c>
      <c r="B21" s="284">
        <v>404</v>
      </c>
      <c r="C21" s="284">
        <v>206</v>
      </c>
      <c r="D21" s="297">
        <v>200</v>
      </c>
      <c r="E21" s="216"/>
      <c r="F21" s="216"/>
    </row>
    <row r="22" spans="1:6" ht="15.75" thickBot="1" x14ac:dyDescent="0.3">
      <c r="A22" s="219"/>
      <c r="B22" s="285"/>
      <c r="C22" s="106"/>
      <c r="D22" s="223"/>
      <c r="E22" s="216"/>
      <c r="F22" s="216"/>
    </row>
    <row r="23" spans="1:6" ht="15.75" thickBot="1" x14ac:dyDescent="0.3">
      <c r="A23" s="230" t="s">
        <v>2</v>
      </c>
      <c r="B23" s="286"/>
      <c r="C23" s="108"/>
      <c r="D23" s="231"/>
      <c r="E23" s="216"/>
      <c r="F23" s="216"/>
    </row>
    <row r="24" spans="1:6" ht="15.75" thickBot="1" x14ac:dyDescent="0.3">
      <c r="A24" s="267" t="s">
        <v>90</v>
      </c>
      <c r="B24" s="287">
        <v>4</v>
      </c>
      <c r="C24" s="287"/>
      <c r="D24" s="268"/>
      <c r="E24" s="216"/>
      <c r="F24" s="216"/>
    </row>
    <row r="25" spans="1:6" ht="15.75" thickBot="1" x14ac:dyDescent="0.3">
      <c r="A25" s="269" t="s">
        <v>85</v>
      </c>
      <c r="B25" s="288">
        <v>4</v>
      </c>
      <c r="C25" s="288">
        <v>0</v>
      </c>
      <c r="D25" s="187">
        <v>0</v>
      </c>
      <c r="E25" s="216"/>
      <c r="F25" s="216"/>
    </row>
    <row r="26" spans="1:6" ht="15.75" thickBot="1" x14ac:dyDescent="0.3">
      <c r="A26" s="219"/>
      <c r="B26" s="285"/>
      <c r="C26" s="106"/>
      <c r="D26" s="223"/>
      <c r="E26" s="216"/>
      <c r="F26" s="216"/>
    </row>
    <row r="27" spans="1:6" ht="15.75" thickBot="1" x14ac:dyDescent="0.3">
      <c r="A27" s="227" t="s">
        <v>91</v>
      </c>
      <c r="B27" s="289"/>
      <c r="C27" s="109"/>
      <c r="D27" s="233"/>
      <c r="E27" s="216"/>
      <c r="F27" s="216"/>
    </row>
    <row r="28" spans="1:6" ht="15.75" thickBot="1" x14ac:dyDescent="0.3">
      <c r="A28" s="271" t="s">
        <v>92</v>
      </c>
      <c r="B28" s="290">
        <v>6</v>
      </c>
      <c r="C28" s="290"/>
      <c r="D28" s="272"/>
      <c r="E28" s="216"/>
      <c r="F28" s="216"/>
    </row>
    <row r="29" spans="1:6" ht="15.75" thickBot="1" x14ac:dyDescent="0.3">
      <c r="A29" s="273" t="s">
        <v>85</v>
      </c>
      <c r="B29" s="291">
        <v>6</v>
      </c>
      <c r="C29" s="291">
        <v>4</v>
      </c>
      <c r="D29" s="188">
        <v>5</v>
      </c>
      <c r="E29" s="216"/>
      <c r="F29" s="216"/>
    </row>
    <row r="30" spans="1:6" ht="15.75" thickBot="1" x14ac:dyDescent="0.3">
      <c r="A30" s="219"/>
      <c r="B30" s="285"/>
      <c r="C30" s="106"/>
      <c r="D30" s="223"/>
      <c r="E30" s="216"/>
      <c r="F30" s="216"/>
    </row>
    <row r="31" spans="1:6" ht="15.75" thickBot="1" x14ac:dyDescent="0.3">
      <c r="A31" s="86" t="s">
        <v>3</v>
      </c>
      <c r="B31" s="88">
        <v>0</v>
      </c>
      <c r="C31" s="88">
        <v>0</v>
      </c>
      <c r="D31" s="574">
        <v>0</v>
      </c>
      <c r="E31" s="216"/>
      <c r="F31" s="216"/>
    </row>
    <row r="32" spans="1:6" ht="15.75" thickBot="1" x14ac:dyDescent="0.3">
      <c r="A32" s="470" t="s">
        <v>85</v>
      </c>
      <c r="B32" s="575">
        <v>0</v>
      </c>
      <c r="C32" s="575">
        <v>0</v>
      </c>
      <c r="D32" s="647">
        <v>0</v>
      </c>
      <c r="E32" s="216"/>
      <c r="F32" s="216"/>
    </row>
    <row r="33" spans="1:6" ht="15.75" thickBot="1" x14ac:dyDescent="0.3">
      <c r="A33" s="219"/>
      <c r="B33" s="285"/>
      <c r="C33" s="106"/>
      <c r="D33" s="226"/>
      <c r="E33" s="216"/>
      <c r="F33" s="216"/>
    </row>
    <row r="34" spans="1:6" ht="15.75" thickBot="1" x14ac:dyDescent="0.3">
      <c r="A34" s="234" t="s">
        <v>5</v>
      </c>
      <c r="B34" s="292"/>
      <c r="C34" s="110"/>
      <c r="D34" s="235"/>
      <c r="E34" s="216"/>
      <c r="F34" s="216"/>
    </row>
    <row r="35" spans="1:6" x14ac:dyDescent="0.25">
      <c r="A35" s="624" t="s">
        <v>93</v>
      </c>
      <c r="B35" s="193">
        <v>5</v>
      </c>
      <c r="C35" s="193"/>
      <c r="D35" s="625"/>
      <c r="E35" s="216"/>
      <c r="F35" s="216"/>
    </row>
    <row r="36" spans="1:6" x14ac:dyDescent="0.25">
      <c r="A36" s="261" t="s">
        <v>94</v>
      </c>
      <c r="B36" s="294">
        <v>1</v>
      </c>
      <c r="C36" s="294"/>
      <c r="D36" s="245"/>
      <c r="E36" s="216"/>
      <c r="F36" s="216"/>
    </row>
    <row r="37" spans="1:6" x14ac:dyDescent="0.25">
      <c r="A37" s="261" t="s">
        <v>95</v>
      </c>
      <c r="B37" s="294"/>
      <c r="C37" s="294"/>
      <c r="D37" s="246"/>
      <c r="E37" s="216"/>
      <c r="F37" s="216"/>
    </row>
    <row r="38" spans="1:6" x14ac:dyDescent="0.25">
      <c r="A38" s="261" t="s">
        <v>96</v>
      </c>
      <c r="B38" s="294"/>
      <c r="C38" s="294"/>
      <c r="D38" s="246"/>
      <c r="E38" s="216"/>
      <c r="F38" s="216"/>
    </row>
    <row r="39" spans="1:6" x14ac:dyDescent="0.25">
      <c r="A39" s="261" t="s">
        <v>97</v>
      </c>
      <c r="B39" s="294">
        <v>4</v>
      </c>
      <c r="C39" s="294"/>
      <c r="D39" s="246"/>
      <c r="E39" s="216"/>
      <c r="F39" s="85"/>
    </row>
    <row r="40" spans="1:6" ht="15.75" thickBot="1" x14ac:dyDescent="0.3">
      <c r="A40" s="616" t="s">
        <v>99</v>
      </c>
      <c r="B40" s="617"/>
      <c r="C40" s="617"/>
      <c r="D40" s="628"/>
      <c r="E40" s="216"/>
      <c r="F40" s="216"/>
    </row>
    <row r="41" spans="1:6" ht="15.75" thickBot="1" x14ac:dyDescent="0.3">
      <c r="A41" s="618" t="s">
        <v>85</v>
      </c>
      <c r="B41" s="619">
        <v>10</v>
      </c>
      <c r="C41" s="619">
        <v>9</v>
      </c>
      <c r="D41" s="623">
        <v>10</v>
      </c>
      <c r="E41" s="216"/>
      <c r="F41" s="216"/>
    </row>
    <row r="42" spans="1:6" ht="15.75" thickBot="1" x14ac:dyDescent="0.3">
      <c r="A42" s="276"/>
      <c r="B42" s="277"/>
      <c r="C42" s="111"/>
      <c r="D42" s="278"/>
      <c r="E42" s="216"/>
      <c r="F42" s="216"/>
    </row>
    <row r="43" spans="1:6" ht="19.5" thickBot="1" x14ac:dyDescent="0.35">
      <c r="A43" s="263" t="s">
        <v>10</v>
      </c>
      <c r="B43" s="279">
        <v>3131</v>
      </c>
      <c r="C43" s="279">
        <v>2682</v>
      </c>
      <c r="D43" s="248">
        <v>1868</v>
      </c>
      <c r="E43" s="216"/>
      <c r="F43" s="216"/>
    </row>
    <row r="44" spans="1:6" x14ac:dyDescent="0.25">
      <c r="A44" s="218"/>
      <c r="B44" s="218"/>
      <c r="C44" s="218"/>
      <c r="D44" s="218"/>
      <c r="E44" s="216"/>
      <c r="F44" s="216"/>
    </row>
    <row r="45" spans="1:6" ht="27.6" customHeight="1" x14ac:dyDescent="0.25">
      <c r="A45" s="434"/>
      <c r="B45" s="434"/>
      <c r="C45" s="434"/>
      <c r="D45" s="434"/>
      <c r="E45" s="216"/>
      <c r="F45" s="216"/>
    </row>
    <row r="46" spans="1:6" x14ac:dyDescent="0.25">
      <c r="A46" s="218"/>
      <c r="B46" s="218"/>
      <c r="C46" s="218"/>
      <c r="D46" s="218"/>
      <c r="E46" s="216"/>
      <c r="F46" s="216"/>
    </row>
    <row r="47" spans="1:6" x14ac:dyDescent="0.25">
      <c r="A47" s="218"/>
      <c r="B47" s="218"/>
      <c r="C47" s="218"/>
      <c r="D47" s="218"/>
      <c r="E47" s="216"/>
      <c r="F47" s="216"/>
    </row>
    <row r="48" spans="1:6" x14ac:dyDescent="0.25">
      <c r="A48" s="218"/>
      <c r="B48" s="112"/>
      <c r="C48" s="218"/>
      <c r="D48" s="218"/>
      <c r="E48" s="216"/>
      <c r="F48" s="216"/>
    </row>
    <row r="49" spans="1:6" x14ac:dyDescent="0.25">
      <c r="A49" s="218"/>
      <c r="B49" s="218"/>
      <c r="C49" s="218"/>
      <c r="D49" s="218"/>
      <c r="E49" s="216"/>
      <c r="F49" s="216"/>
    </row>
  </sheetData>
  <pageMargins left="0.7" right="0.7" top="0.78740157499999996" bottom="0.78740157499999996" header="0.3" footer="0.3"/>
  <pageSetup paperSize="9" scale="8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V55"/>
  <sheetViews>
    <sheetView topLeftCell="A4" zoomScale="46" zoomScaleNormal="46" workbookViewId="0">
      <selection activeCell="C48" sqref="C48"/>
    </sheetView>
  </sheetViews>
  <sheetFormatPr defaultColWidth="8.7109375" defaultRowHeight="15" x14ac:dyDescent="0.25"/>
  <cols>
    <col min="1" max="1" width="42.7109375" style="438" customWidth="1"/>
    <col min="2" max="4" width="25.7109375" style="492" customWidth="1"/>
    <col min="5" max="5" width="2.7109375" style="438" customWidth="1"/>
    <col min="6" max="20" width="14.5703125" style="221" hidden="1" customWidth="1"/>
    <col min="21" max="16384" width="8.7109375" style="438"/>
  </cols>
  <sheetData>
    <row r="1" spans="1:22" ht="19.5" thickBot="1" x14ac:dyDescent="0.35">
      <c r="A1" s="439" t="s">
        <v>160</v>
      </c>
    </row>
    <row r="2" spans="1:22" ht="19.5" thickBot="1" x14ac:dyDescent="0.3">
      <c r="B2" s="440" t="s">
        <v>111</v>
      </c>
      <c r="C2" s="495" t="s">
        <v>141</v>
      </c>
      <c r="D2" s="440" t="s">
        <v>142</v>
      </c>
      <c r="F2" s="438"/>
      <c r="G2" s="676" t="s">
        <v>166</v>
      </c>
      <c r="H2" s="676"/>
      <c r="I2" s="581"/>
      <c r="K2" s="581"/>
      <c r="M2" s="581"/>
      <c r="O2" s="581"/>
      <c r="Q2" s="581"/>
      <c r="S2" s="581"/>
    </row>
    <row r="3" spans="1:22" ht="19.5" thickBot="1" x14ac:dyDescent="0.3">
      <c r="A3" s="510">
        <v>3911</v>
      </c>
      <c r="B3" s="440" t="s">
        <v>11</v>
      </c>
      <c r="C3" s="440" t="s">
        <v>11</v>
      </c>
      <c r="D3" s="440" t="s">
        <v>11</v>
      </c>
      <c r="F3" s="440" t="s">
        <v>167</v>
      </c>
      <c r="G3" s="677">
        <v>3911</v>
      </c>
      <c r="H3" s="678"/>
      <c r="I3" s="677">
        <v>993100541</v>
      </c>
      <c r="J3" s="678"/>
      <c r="K3" s="677">
        <v>993100551</v>
      </c>
      <c r="L3" s="678"/>
      <c r="M3" s="677">
        <v>993100561</v>
      </c>
      <c r="N3" s="678"/>
      <c r="O3" s="677">
        <v>993100571</v>
      </c>
      <c r="P3" s="678"/>
      <c r="Q3" s="677">
        <v>993100581</v>
      </c>
      <c r="R3" s="678"/>
      <c r="S3" s="677">
        <v>9931006121</v>
      </c>
      <c r="T3" s="678"/>
    </row>
    <row r="4" spans="1:22" ht="15.75" thickBot="1" x14ac:dyDescent="0.3">
      <c r="A4" s="441" t="s">
        <v>77</v>
      </c>
      <c r="B4" s="493" t="s">
        <v>127</v>
      </c>
      <c r="C4" s="494" t="s">
        <v>126</v>
      </c>
      <c r="D4" s="493" t="s">
        <v>127</v>
      </c>
      <c r="F4" s="649"/>
      <c r="G4" s="649">
        <v>11</v>
      </c>
      <c r="H4" s="650">
        <v>30</v>
      </c>
      <c r="I4" s="649">
        <v>11</v>
      </c>
      <c r="J4" s="650">
        <v>30</v>
      </c>
      <c r="K4" s="649">
        <v>11</v>
      </c>
      <c r="L4" s="650">
        <v>30</v>
      </c>
      <c r="M4" s="649">
        <v>11</v>
      </c>
      <c r="N4" s="650">
        <v>30</v>
      </c>
      <c r="O4" s="649">
        <v>11</v>
      </c>
      <c r="P4" s="650">
        <v>30</v>
      </c>
      <c r="Q4" s="649">
        <v>11</v>
      </c>
      <c r="R4" s="650">
        <v>30</v>
      </c>
      <c r="S4" s="649">
        <v>11</v>
      </c>
      <c r="T4" s="650">
        <v>30</v>
      </c>
    </row>
    <row r="5" spans="1:22" x14ac:dyDescent="0.25">
      <c r="A5" s="442" t="s">
        <v>78</v>
      </c>
      <c r="B5" s="443">
        <v>2363</v>
      </c>
      <c r="C5" s="443"/>
      <c r="D5" s="443">
        <v>2731</v>
      </c>
      <c r="E5" s="438" t="s">
        <v>128</v>
      </c>
      <c r="F5" s="582"/>
      <c r="G5" s="582">
        <f>1339428+450182.29+5877.91+88794.56</f>
        <v>1884282.76</v>
      </c>
      <c r="H5" s="95">
        <f>1195829+401768.5+5275.2+23791.58</f>
        <v>1626664.28</v>
      </c>
      <c r="I5" s="582"/>
      <c r="J5" s="95"/>
      <c r="K5" s="582"/>
      <c r="L5" s="95"/>
      <c r="M5" s="582">
        <v>1.44</v>
      </c>
      <c r="N5" s="95">
        <v>4.28</v>
      </c>
      <c r="O5" s="582"/>
      <c r="P5" s="95"/>
      <c r="Q5" s="582"/>
      <c r="R5" s="95"/>
      <c r="S5" s="582"/>
      <c r="T5" s="95"/>
    </row>
    <row r="6" spans="1:22" x14ac:dyDescent="0.25">
      <c r="A6" s="444" t="s">
        <v>79</v>
      </c>
      <c r="B6" s="443">
        <v>285</v>
      </c>
      <c r="C6" s="443"/>
      <c r="D6" s="443">
        <v>318</v>
      </c>
      <c r="F6" s="582"/>
      <c r="G6" s="582">
        <v>-80563</v>
      </c>
      <c r="H6" s="95"/>
      <c r="I6" s="582"/>
      <c r="J6" s="95"/>
      <c r="K6" s="582"/>
      <c r="L6" s="95"/>
      <c r="M6" s="582"/>
      <c r="N6" s="95"/>
      <c r="O6" s="582"/>
      <c r="P6" s="95"/>
      <c r="Q6" s="582"/>
      <c r="R6" s="95"/>
      <c r="S6" s="582"/>
      <c r="T6" s="95"/>
    </row>
    <row r="7" spans="1:22" x14ac:dyDescent="0.25">
      <c r="A7" s="444" t="s">
        <v>80</v>
      </c>
      <c r="B7" s="443">
        <v>964</v>
      </c>
      <c r="C7" s="443"/>
      <c r="D7" s="443">
        <v>1111</v>
      </c>
      <c r="F7" s="582"/>
      <c r="G7" s="582"/>
      <c r="H7" s="95"/>
      <c r="I7" s="582"/>
      <c r="J7" s="95"/>
      <c r="K7" s="582"/>
      <c r="L7" s="95"/>
      <c r="M7" s="582"/>
      <c r="N7" s="95"/>
      <c r="O7" s="582"/>
      <c r="P7" s="95"/>
      <c r="Q7" s="582"/>
      <c r="R7" s="95"/>
      <c r="S7" s="582"/>
      <c r="T7" s="95"/>
    </row>
    <row r="8" spans="1:22" x14ac:dyDescent="0.25">
      <c r="A8" s="444" t="s">
        <v>81</v>
      </c>
      <c r="B8" s="443">
        <v>155</v>
      </c>
      <c r="C8" s="443"/>
      <c r="D8" s="443">
        <f>155000/1000</f>
        <v>155</v>
      </c>
      <c r="F8" s="582"/>
      <c r="G8" s="582"/>
      <c r="H8" s="95"/>
      <c r="I8" s="582"/>
      <c r="J8" s="95"/>
      <c r="K8" s="582"/>
      <c r="L8" s="95"/>
      <c r="M8" s="582"/>
      <c r="N8" s="95"/>
      <c r="O8" s="582"/>
      <c r="P8" s="95"/>
      <c r="Q8" s="582"/>
      <c r="R8" s="95"/>
      <c r="S8" s="582"/>
      <c r="T8" s="95"/>
    </row>
    <row r="9" spans="1:22" x14ac:dyDescent="0.25">
      <c r="A9" s="444" t="s">
        <v>98</v>
      </c>
      <c r="B9" s="443">
        <v>53</v>
      </c>
      <c r="C9" s="443"/>
      <c r="D9" s="443">
        <f>53351.3442/1000</f>
        <v>53.3513442</v>
      </c>
      <c r="F9" s="582"/>
      <c r="G9" s="582"/>
      <c r="H9" s="95"/>
      <c r="I9" s="582"/>
      <c r="J9" s="95"/>
      <c r="K9" s="582"/>
      <c r="L9" s="95"/>
      <c r="M9" s="582"/>
      <c r="N9" s="95"/>
      <c r="O9" s="582"/>
      <c r="P9" s="95"/>
      <c r="Q9" s="582"/>
      <c r="R9" s="95"/>
      <c r="S9" s="582"/>
      <c r="T9" s="95"/>
    </row>
    <row r="10" spans="1:22" x14ac:dyDescent="0.25">
      <c r="A10" s="444" t="s">
        <v>82</v>
      </c>
      <c r="B10" s="443">
        <v>100</v>
      </c>
      <c r="C10" s="443"/>
      <c r="D10" s="443">
        <f>100000/1000</f>
        <v>100</v>
      </c>
      <c r="F10" s="582"/>
      <c r="G10" s="582"/>
      <c r="H10" s="95"/>
      <c r="I10" s="582"/>
      <c r="J10" s="95"/>
      <c r="K10" s="582"/>
      <c r="L10" s="95"/>
      <c r="M10" s="582"/>
      <c r="N10" s="95"/>
      <c r="O10" s="582"/>
      <c r="P10" s="95"/>
      <c r="Q10" s="582"/>
      <c r="R10" s="95"/>
      <c r="S10" s="582"/>
      <c r="T10" s="95"/>
    </row>
    <row r="11" spans="1:22" x14ac:dyDescent="0.25">
      <c r="A11" s="444" t="s">
        <v>83</v>
      </c>
      <c r="B11" s="443">
        <v>81</v>
      </c>
      <c r="C11" s="443"/>
      <c r="D11" s="443">
        <v>93</v>
      </c>
      <c r="F11" s="582"/>
      <c r="G11" s="582"/>
      <c r="H11" s="95"/>
      <c r="I11" s="582"/>
      <c r="J11" s="95"/>
      <c r="K11" s="582"/>
      <c r="L11" s="95"/>
      <c r="M11" s="582"/>
      <c r="N11" s="95"/>
      <c r="O11" s="582"/>
      <c r="P11" s="95"/>
      <c r="Q11" s="582"/>
      <c r="R11" s="95"/>
      <c r="S11" s="582"/>
      <c r="T11" s="95"/>
    </row>
    <row r="12" spans="1:22" ht="15.75" thickBot="1" x14ac:dyDescent="0.3">
      <c r="A12" s="629" t="s">
        <v>209</v>
      </c>
      <c r="B12" s="630"/>
      <c r="C12" s="630"/>
      <c r="D12" s="630">
        <v>10</v>
      </c>
      <c r="F12" s="582"/>
      <c r="G12" s="582"/>
      <c r="H12" s="95"/>
      <c r="I12" s="582"/>
      <c r="J12" s="95"/>
      <c r="K12" s="582"/>
      <c r="L12" s="95"/>
      <c r="M12" s="582"/>
      <c r="N12" s="95"/>
      <c r="O12" s="582"/>
      <c r="P12" s="95"/>
      <c r="Q12" s="582"/>
      <c r="R12" s="95"/>
      <c r="S12" s="582"/>
      <c r="T12" s="95"/>
    </row>
    <row r="13" spans="1:22" ht="15.75" thickBot="1" x14ac:dyDescent="0.3">
      <c r="A13" s="445" t="s">
        <v>85</v>
      </c>
      <c r="B13" s="446">
        <f>SUM(B5:B11)</f>
        <v>4001</v>
      </c>
      <c r="C13" s="446">
        <v>3511</v>
      </c>
      <c r="D13" s="446">
        <f>SUM(D5:D12)</f>
        <v>4571.3513442000003</v>
      </c>
      <c r="F13" s="446">
        <f>SUM(G13:T13)</f>
        <v>3430389.7599999998</v>
      </c>
      <c r="G13" s="446">
        <f t="shared" ref="G13:H13" si="0">SUM(G5:G11)</f>
        <v>1803719.76</v>
      </c>
      <c r="H13" s="446">
        <f t="shared" si="0"/>
        <v>1626664.28</v>
      </c>
      <c r="I13" s="446">
        <f>SUM(I5:I11)</f>
        <v>0</v>
      </c>
      <c r="J13" s="446">
        <f t="shared" ref="J13" si="1">SUM(J5:J11)</f>
        <v>0</v>
      </c>
      <c r="K13" s="446">
        <f>SUM(K5:K11)</f>
        <v>0</v>
      </c>
      <c r="L13" s="446">
        <f t="shared" ref="L13" si="2">SUM(L5:L11)</f>
        <v>0</v>
      </c>
      <c r="M13" s="446">
        <f>SUM(M5:M11)</f>
        <v>1.44</v>
      </c>
      <c r="N13" s="446">
        <f t="shared" ref="N13" si="3">SUM(N5:N11)</f>
        <v>4.28</v>
      </c>
      <c r="O13" s="446">
        <f>SUM(O5:O11)</f>
        <v>0</v>
      </c>
      <c r="P13" s="446">
        <f t="shared" ref="P13" si="4">SUM(P5:P11)</f>
        <v>0</v>
      </c>
      <c r="Q13" s="446">
        <f>SUM(Q5:Q11)</f>
        <v>0</v>
      </c>
      <c r="R13" s="446">
        <f t="shared" ref="R13" si="5">SUM(R5:R11)</f>
        <v>0</v>
      </c>
      <c r="S13" s="446">
        <f>SUM(S5:S11)</f>
        <v>0</v>
      </c>
      <c r="T13" s="446">
        <f t="shared" ref="T13" si="6">SUM(T5:T11)</f>
        <v>0</v>
      </c>
      <c r="V13" s="221"/>
    </row>
    <row r="14" spans="1:22" ht="15.75" thickBot="1" x14ac:dyDescent="0.3">
      <c r="A14" s="496"/>
      <c r="B14" s="497"/>
      <c r="C14" s="497"/>
      <c r="D14" s="497"/>
      <c r="F14" s="582"/>
      <c r="G14" s="582"/>
      <c r="H14" s="95"/>
      <c r="I14" s="582"/>
      <c r="J14" s="95"/>
      <c r="K14" s="582"/>
      <c r="L14" s="95"/>
      <c r="M14" s="582"/>
      <c r="N14" s="95"/>
      <c r="O14" s="582"/>
      <c r="P14" s="95"/>
      <c r="Q14" s="582"/>
      <c r="R14" s="95"/>
      <c r="S14" s="582"/>
      <c r="T14" s="95"/>
    </row>
    <row r="15" spans="1:22" ht="15.75" thickBot="1" x14ac:dyDescent="0.3">
      <c r="A15" s="447" t="s">
        <v>1</v>
      </c>
      <c r="B15" s="448"/>
      <c r="C15" s="448"/>
      <c r="D15" s="448"/>
      <c r="F15" s="582"/>
      <c r="G15" s="582"/>
      <c r="H15" s="95"/>
      <c r="I15" s="582"/>
      <c r="J15" s="95"/>
      <c r="K15" s="582"/>
      <c r="L15" s="95"/>
      <c r="M15" s="582"/>
      <c r="N15" s="95"/>
      <c r="O15" s="582"/>
      <c r="P15" s="95"/>
      <c r="Q15" s="582"/>
      <c r="R15" s="95"/>
      <c r="S15" s="582"/>
      <c r="T15" s="95"/>
    </row>
    <row r="16" spans="1:22" x14ac:dyDescent="0.25">
      <c r="A16" s="449"/>
      <c r="B16" s="450"/>
      <c r="C16" s="450"/>
      <c r="D16" s="450"/>
      <c r="F16" s="582"/>
      <c r="G16" s="582"/>
      <c r="H16" s="95"/>
      <c r="I16" s="582"/>
      <c r="J16" s="95"/>
      <c r="K16" s="582"/>
      <c r="L16" s="95"/>
      <c r="M16" s="582"/>
      <c r="N16" s="95"/>
      <c r="O16" s="582"/>
      <c r="P16" s="95"/>
      <c r="Q16" s="582"/>
      <c r="R16" s="95"/>
      <c r="S16" s="582"/>
      <c r="T16" s="95"/>
    </row>
    <row r="17" spans="1:22" x14ac:dyDescent="0.25">
      <c r="A17" s="451" t="s">
        <v>89</v>
      </c>
      <c r="B17" s="452">
        <v>1225</v>
      </c>
      <c r="C17" s="452">
        <v>2262.7024099999999</v>
      </c>
      <c r="D17" s="452">
        <f>1225+225</f>
        <v>1450</v>
      </c>
      <c r="E17" s="438" t="s">
        <v>129</v>
      </c>
      <c r="F17" s="582"/>
      <c r="G17" s="582">
        <v>56563.93</v>
      </c>
      <c r="H17" s="95">
        <v>152800.57</v>
      </c>
      <c r="I17" s="582">
        <v>1234669.77</v>
      </c>
      <c r="J17" s="95">
        <v>612509.74</v>
      </c>
      <c r="K17" s="582">
        <v>69044.2</v>
      </c>
      <c r="L17" s="95"/>
      <c r="M17" s="582">
        <v>9754.17</v>
      </c>
      <c r="N17" s="95">
        <v>8420.11</v>
      </c>
      <c r="O17" s="582">
        <v>54444.52</v>
      </c>
      <c r="P17" s="95">
        <v>52528.69</v>
      </c>
      <c r="Q17" s="582"/>
      <c r="R17" s="95"/>
      <c r="S17" s="582"/>
      <c r="T17" s="95">
        <v>11966.71</v>
      </c>
    </row>
    <row r="18" spans="1:22" ht="15.75" thickBot="1" x14ac:dyDescent="0.3">
      <c r="A18" s="451"/>
      <c r="B18" s="452">
        <v>0</v>
      </c>
      <c r="C18" s="452"/>
      <c r="D18" s="452"/>
      <c r="F18" s="582"/>
      <c r="G18" s="582"/>
      <c r="H18" s="95"/>
      <c r="I18" s="582"/>
      <c r="J18" s="95"/>
      <c r="K18" s="582"/>
      <c r="L18" s="95"/>
      <c r="M18" s="582"/>
      <c r="N18" s="95"/>
      <c r="O18" s="582"/>
      <c r="P18" s="95"/>
      <c r="Q18" s="582"/>
      <c r="R18" s="95"/>
      <c r="S18" s="582"/>
      <c r="T18" s="95"/>
    </row>
    <row r="19" spans="1:22" ht="15.75" thickBot="1" x14ac:dyDescent="0.3">
      <c r="A19" s="453" t="s">
        <v>85</v>
      </c>
      <c r="B19" s="454">
        <f>SUM(B17:B18)</f>
        <v>1225</v>
      </c>
      <c r="C19" s="454">
        <f>SUM(C17:C18)</f>
        <v>2262.7024099999999</v>
      </c>
      <c r="D19" s="454">
        <f>SUM(D17:D18)</f>
        <v>1450</v>
      </c>
      <c r="F19" s="454">
        <f>SUM(G19:T19)</f>
        <v>2262702.4099999997</v>
      </c>
      <c r="G19" s="454">
        <f t="shared" ref="G19:T19" si="7">SUM(G17:G18)</f>
        <v>56563.93</v>
      </c>
      <c r="H19" s="454">
        <f t="shared" si="7"/>
        <v>152800.57</v>
      </c>
      <c r="I19" s="454">
        <f t="shared" si="7"/>
        <v>1234669.77</v>
      </c>
      <c r="J19" s="454">
        <f t="shared" si="7"/>
        <v>612509.74</v>
      </c>
      <c r="K19" s="454">
        <f t="shared" si="7"/>
        <v>69044.2</v>
      </c>
      <c r="L19" s="454">
        <f t="shared" si="7"/>
        <v>0</v>
      </c>
      <c r="M19" s="454">
        <f t="shared" si="7"/>
        <v>9754.17</v>
      </c>
      <c r="N19" s="454">
        <f t="shared" si="7"/>
        <v>8420.11</v>
      </c>
      <c r="O19" s="454">
        <f t="shared" si="7"/>
        <v>54444.52</v>
      </c>
      <c r="P19" s="454">
        <f t="shared" si="7"/>
        <v>52528.69</v>
      </c>
      <c r="Q19" s="454">
        <f t="shared" si="7"/>
        <v>0</v>
      </c>
      <c r="R19" s="454">
        <f t="shared" si="7"/>
        <v>0</v>
      </c>
      <c r="S19" s="454">
        <f t="shared" si="7"/>
        <v>0</v>
      </c>
      <c r="T19" s="454">
        <f t="shared" si="7"/>
        <v>11966.71</v>
      </c>
      <c r="V19" s="221"/>
    </row>
    <row r="20" spans="1:22" ht="15.75" thickBot="1" x14ac:dyDescent="0.3">
      <c r="A20" s="496"/>
      <c r="B20" s="497"/>
      <c r="C20" s="497"/>
      <c r="D20" s="497"/>
      <c r="F20" s="582"/>
      <c r="G20" s="582"/>
      <c r="H20" s="95"/>
      <c r="I20" s="582"/>
      <c r="J20" s="95"/>
      <c r="K20" s="582"/>
      <c r="L20" s="95"/>
      <c r="M20" s="582"/>
      <c r="N20" s="95"/>
      <c r="O20" s="582"/>
      <c r="P20" s="95"/>
      <c r="Q20" s="582"/>
      <c r="R20" s="95"/>
      <c r="S20" s="582"/>
      <c r="T20" s="95"/>
    </row>
    <row r="21" spans="1:22" ht="15.75" thickBot="1" x14ac:dyDescent="0.3">
      <c r="A21" s="455" t="s">
        <v>2</v>
      </c>
      <c r="B21" s="456"/>
      <c r="C21" s="456"/>
      <c r="D21" s="456"/>
      <c r="F21" s="582"/>
      <c r="G21" s="582"/>
      <c r="H21" s="95"/>
      <c r="I21" s="582"/>
      <c r="J21" s="95"/>
      <c r="K21" s="582"/>
      <c r="L21" s="95"/>
      <c r="M21" s="582"/>
      <c r="N21" s="95"/>
      <c r="O21" s="582"/>
      <c r="P21" s="95"/>
      <c r="Q21" s="582"/>
      <c r="R21" s="95"/>
      <c r="S21" s="582"/>
      <c r="T21" s="95"/>
    </row>
    <row r="22" spans="1:22" ht="15.75" thickBot="1" x14ac:dyDescent="0.3">
      <c r="A22" s="457" t="s">
        <v>90</v>
      </c>
      <c r="B22" s="458">
        <v>10</v>
      </c>
      <c r="C22" s="458">
        <v>0.89100000000000001</v>
      </c>
      <c r="D22" s="458">
        <v>10</v>
      </c>
      <c r="F22" s="582"/>
      <c r="G22" s="582">
        <v>891</v>
      </c>
      <c r="H22" s="95"/>
      <c r="I22" s="582"/>
      <c r="J22" s="95"/>
      <c r="K22" s="582"/>
      <c r="L22" s="95"/>
      <c r="M22" s="582"/>
      <c r="N22" s="95"/>
      <c r="O22" s="582"/>
      <c r="P22" s="95"/>
      <c r="Q22" s="582"/>
      <c r="R22" s="95"/>
      <c r="S22" s="582"/>
      <c r="T22" s="95"/>
    </row>
    <row r="23" spans="1:22" ht="15.75" thickBot="1" x14ac:dyDescent="0.3">
      <c r="A23" s="459" t="s">
        <v>85</v>
      </c>
      <c r="B23" s="460">
        <f>SUM(B22)</f>
        <v>10</v>
      </c>
      <c r="C23" s="460">
        <f>SUM(C22)</f>
        <v>0.89100000000000001</v>
      </c>
      <c r="D23" s="460">
        <f>SUM(D22)</f>
        <v>10</v>
      </c>
      <c r="F23" s="460">
        <f>SUM(G23:T23)</f>
        <v>891</v>
      </c>
      <c r="G23" s="460">
        <f t="shared" ref="G23:T23" si="8">SUM(G22)</f>
        <v>891</v>
      </c>
      <c r="H23" s="460">
        <f t="shared" si="8"/>
        <v>0</v>
      </c>
      <c r="I23" s="460">
        <f t="shared" si="8"/>
        <v>0</v>
      </c>
      <c r="J23" s="460">
        <f t="shared" si="8"/>
        <v>0</v>
      </c>
      <c r="K23" s="460">
        <f t="shared" si="8"/>
        <v>0</v>
      </c>
      <c r="L23" s="460">
        <f t="shared" si="8"/>
        <v>0</v>
      </c>
      <c r="M23" s="460">
        <f t="shared" si="8"/>
        <v>0</v>
      </c>
      <c r="N23" s="460">
        <f t="shared" si="8"/>
        <v>0</v>
      </c>
      <c r="O23" s="460">
        <f t="shared" si="8"/>
        <v>0</v>
      </c>
      <c r="P23" s="460">
        <f t="shared" si="8"/>
        <v>0</v>
      </c>
      <c r="Q23" s="460">
        <f t="shared" si="8"/>
        <v>0</v>
      </c>
      <c r="R23" s="460">
        <f t="shared" si="8"/>
        <v>0</v>
      </c>
      <c r="S23" s="460">
        <f t="shared" si="8"/>
        <v>0</v>
      </c>
      <c r="T23" s="460">
        <f t="shared" si="8"/>
        <v>0</v>
      </c>
      <c r="V23" s="221"/>
    </row>
    <row r="24" spans="1:22" ht="15.75" thickBot="1" x14ac:dyDescent="0.3">
      <c r="A24" s="496"/>
      <c r="B24" s="497"/>
      <c r="C24" s="497"/>
      <c r="D24" s="497"/>
      <c r="F24" s="582"/>
      <c r="G24" s="582"/>
      <c r="H24" s="95"/>
      <c r="I24" s="582"/>
      <c r="J24" s="95"/>
      <c r="K24" s="582"/>
      <c r="L24" s="95"/>
      <c r="M24" s="582"/>
      <c r="N24" s="95"/>
      <c r="O24" s="582"/>
      <c r="P24" s="95"/>
      <c r="Q24" s="582"/>
      <c r="R24" s="95"/>
      <c r="S24" s="582"/>
      <c r="T24" s="95"/>
    </row>
    <row r="25" spans="1:22" ht="15.75" thickBot="1" x14ac:dyDescent="0.3">
      <c r="A25" s="461" t="s">
        <v>91</v>
      </c>
      <c r="B25" s="462"/>
      <c r="C25" s="462"/>
      <c r="D25" s="462"/>
      <c r="F25" s="582"/>
      <c r="G25" s="582"/>
      <c r="H25" s="95"/>
      <c r="I25" s="582"/>
      <c r="J25" s="95"/>
      <c r="K25" s="582"/>
      <c r="L25" s="95"/>
      <c r="M25" s="582"/>
      <c r="N25" s="95"/>
      <c r="O25" s="582"/>
      <c r="P25" s="95"/>
      <c r="Q25" s="582"/>
      <c r="R25" s="95"/>
      <c r="S25" s="582"/>
      <c r="T25" s="95"/>
    </row>
    <row r="26" spans="1:22" ht="15.75" thickBot="1" x14ac:dyDescent="0.3">
      <c r="A26" s="463" t="s">
        <v>92</v>
      </c>
      <c r="B26" s="464">
        <v>2250</v>
      </c>
      <c r="C26" s="464">
        <v>2492.5960599999999</v>
      </c>
      <c r="D26" s="464">
        <f>2250+300</f>
        <v>2550</v>
      </c>
      <c r="E26" s="438" t="s">
        <v>168</v>
      </c>
      <c r="F26" s="582"/>
      <c r="G26" s="582">
        <v>562.01</v>
      </c>
      <c r="H26" s="95">
        <v>562</v>
      </c>
      <c r="I26" s="582">
        <v>1584026.83</v>
      </c>
      <c r="J26" s="95">
        <v>450317.35</v>
      </c>
      <c r="K26" s="582">
        <v>232697.67</v>
      </c>
      <c r="L26" s="95"/>
      <c r="M26" s="582">
        <v>35459.129999999997</v>
      </c>
      <c r="N26" s="95">
        <v>35459.120000000003</v>
      </c>
      <c r="O26" s="582">
        <v>76756</v>
      </c>
      <c r="P26" s="95">
        <v>76755.95</v>
      </c>
      <c r="Q26" s="582"/>
      <c r="R26" s="95"/>
      <c r="S26" s="582"/>
      <c r="T26" s="95"/>
    </row>
    <row r="27" spans="1:22" ht="15.75" thickBot="1" x14ac:dyDescent="0.3">
      <c r="A27" s="465" t="s">
        <v>85</v>
      </c>
      <c r="B27" s="466">
        <f>SUM(B26)</f>
        <v>2250</v>
      </c>
      <c r="C27" s="466">
        <f>SUM(C26)</f>
        <v>2492.5960599999999</v>
      </c>
      <c r="D27" s="466">
        <f>SUM(D26)</f>
        <v>2550</v>
      </c>
      <c r="F27" s="466">
        <f>SUM(G27:T27)</f>
        <v>2492596.06</v>
      </c>
      <c r="G27" s="466">
        <f t="shared" ref="G27:T27" si="9">SUM(G26)</f>
        <v>562.01</v>
      </c>
      <c r="H27" s="466">
        <f t="shared" si="9"/>
        <v>562</v>
      </c>
      <c r="I27" s="466">
        <f t="shared" si="9"/>
        <v>1584026.83</v>
      </c>
      <c r="J27" s="466">
        <f t="shared" si="9"/>
        <v>450317.35</v>
      </c>
      <c r="K27" s="466">
        <f t="shared" si="9"/>
        <v>232697.67</v>
      </c>
      <c r="L27" s="466">
        <f t="shared" si="9"/>
        <v>0</v>
      </c>
      <c r="M27" s="466">
        <f t="shared" si="9"/>
        <v>35459.129999999997</v>
      </c>
      <c r="N27" s="466">
        <f t="shared" si="9"/>
        <v>35459.120000000003</v>
      </c>
      <c r="O27" s="466">
        <f t="shared" si="9"/>
        <v>76756</v>
      </c>
      <c r="P27" s="466">
        <f t="shared" si="9"/>
        <v>76755.95</v>
      </c>
      <c r="Q27" s="466">
        <f t="shared" si="9"/>
        <v>0</v>
      </c>
      <c r="R27" s="466">
        <f t="shared" si="9"/>
        <v>0</v>
      </c>
      <c r="S27" s="466">
        <f t="shared" si="9"/>
        <v>0</v>
      </c>
      <c r="T27" s="466">
        <f t="shared" si="9"/>
        <v>0</v>
      </c>
      <c r="V27" s="221"/>
    </row>
    <row r="28" spans="1:22" ht="15.75" thickBot="1" x14ac:dyDescent="0.3">
      <c r="A28" s="496"/>
      <c r="B28" s="497"/>
      <c r="C28" s="497"/>
      <c r="D28" s="497"/>
      <c r="F28" s="582"/>
      <c r="G28" s="582"/>
      <c r="H28" s="95"/>
      <c r="I28" s="582"/>
      <c r="J28" s="95"/>
      <c r="K28" s="582"/>
      <c r="L28" s="95"/>
      <c r="M28" s="582"/>
      <c r="N28" s="95"/>
      <c r="O28" s="582"/>
      <c r="P28" s="95"/>
      <c r="Q28" s="582"/>
      <c r="R28" s="95"/>
      <c r="S28" s="582"/>
      <c r="T28" s="95"/>
    </row>
    <row r="29" spans="1:22" ht="15.75" thickBot="1" x14ac:dyDescent="0.3">
      <c r="A29" s="467" t="s">
        <v>3</v>
      </c>
      <c r="B29" s="468"/>
      <c r="C29" s="468"/>
      <c r="D29" s="468"/>
      <c r="F29" s="582"/>
      <c r="G29" s="582"/>
      <c r="H29" s="95"/>
      <c r="I29" s="582"/>
      <c r="J29" s="95"/>
      <c r="K29" s="582"/>
      <c r="L29" s="95"/>
      <c r="M29" s="582"/>
      <c r="N29" s="95"/>
      <c r="O29" s="582"/>
      <c r="P29" s="95"/>
      <c r="Q29" s="582"/>
      <c r="R29" s="95"/>
      <c r="S29" s="582"/>
      <c r="T29" s="95"/>
    </row>
    <row r="30" spans="1:22" ht="15.75" thickBot="1" x14ac:dyDescent="0.3">
      <c r="A30" s="469" t="s">
        <v>100</v>
      </c>
      <c r="B30" s="651">
        <v>1875</v>
      </c>
      <c r="C30" s="682">
        <v>12525.909879999999</v>
      </c>
      <c r="D30" s="682">
        <v>14000</v>
      </c>
      <c r="F30" s="582"/>
      <c r="G30" s="582"/>
      <c r="H30" s="95"/>
      <c r="I30" s="582"/>
      <c r="J30" s="95"/>
      <c r="K30" s="582">
        <v>1477793.66</v>
      </c>
      <c r="L30" s="95"/>
      <c r="M30" s="582"/>
      <c r="N30" s="95"/>
      <c r="O30" s="582"/>
      <c r="P30" s="95"/>
      <c r="Q30" s="582">
        <v>7771548.1299999999</v>
      </c>
      <c r="R30" s="95">
        <v>3276568.09</v>
      </c>
      <c r="S30" s="582"/>
      <c r="T30" s="95"/>
    </row>
    <row r="31" spans="1:22" ht="15.75" thickBot="1" x14ac:dyDescent="0.3">
      <c r="A31" s="469" t="s">
        <v>101</v>
      </c>
      <c r="B31" s="651">
        <v>2750</v>
      </c>
      <c r="C31" s="683"/>
      <c r="D31" s="683"/>
      <c r="F31" s="582"/>
      <c r="G31" s="582"/>
      <c r="H31" s="95"/>
      <c r="I31" s="582"/>
      <c r="J31" s="95"/>
      <c r="K31" s="582"/>
      <c r="L31" s="95"/>
      <c r="M31" s="582"/>
      <c r="N31" s="95"/>
      <c r="O31" s="582"/>
      <c r="P31" s="95"/>
      <c r="Q31" s="582"/>
      <c r="R31" s="95"/>
      <c r="S31" s="582"/>
      <c r="T31" s="95"/>
    </row>
    <row r="32" spans="1:22" ht="15.75" thickBot="1" x14ac:dyDescent="0.3">
      <c r="A32" s="469" t="s">
        <v>102</v>
      </c>
      <c r="B32" s="651">
        <v>1070</v>
      </c>
      <c r="C32" s="684"/>
      <c r="D32" s="684"/>
      <c r="F32" s="582"/>
      <c r="G32" s="582"/>
      <c r="H32" s="95"/>
      <c r="I32" s="582"/>
      <c r="J32" s="95"/>
      <c r="K32" s="582"/>
      <c r="L32" s="95"/>
      <c r="M32" s="582"/>
      <c r="N32" s="95"/>
      <c r="O32" s="582"/>
      <c r="P32" s="95"/>
      <c r="Q32" s="582"/>
      <c r="R32" s="95"/>
      <c r="S32" s="582"/>
      <c r="T32" s="95"/>
    </row>
    <row r="33" spans="1:22" ht="15.75" thickBot="1" x14ac:dyDescent="0.3">
      <c r="A33" s="470" t="s">
        <v>85</v>
      </c>
      <c r="B33" s="471">
        <f>SUM(B30:B32)</f>
        <v>5695</v>
      </c>
      <c r="C33" s="471">
        <f>SUM(C30:C32)</f>
        <v>12525.909879999999</v>
      </c>
      <c r="D33" s="471">
        <f>SUM(D30:D32)</f>
        <v>14000</v>
      </c>
      <c r="F33" s="471">
        <f>SUM(G33:T33)</f>
        <v>12525909.879999999</v>
      </c>
      <c r="G33" s="471">
        <f t="shared" ref="G33:T33" si="10">SUM(G30:G32)</f>
        <v>0</v>
      </c>
      <c r="H33" s="471">
        <f t="shared" si="10"/>
        <v>0</v>
      </c>
      <c r="I33" s="471">
        <f t="shared" si="10"/>
        <v>0</v>
      </c>
      <c r="J33" s="471">
        <f t="shared" si="10"/>
        <v>0</v>
      </c>
      <c r="K33" s="471">
        <f t="shared" si="10"/>
        <v>1477793.66</v>
      </c>
      <c r="L33" s="471">
        <f t="shared" si="10"/>
        <v>0</v>
      </c>
      <c r="M33" s="471">
        <f t="shared" si="10"/>
        <v>0</v>
      </c>
      <c r="N33" s="471">
        <f t="shared" si="10"/>
        <v>0</v>
      </c>
      <c r="O33" s="471">
        <f t="shared" si="10"/>
        <v>0</v>
      </c>
      <c r="P33" s="471">
        <f t="shared" si="10"/>
        <v>0</v>
      </c>
      <c r="Q33" s="471">
        <f t="shared" si="10"/>
        <v>7771548.1299999999</v>
      </c>
      <c r="R33" s="471">
        <f t="shared" si="10"/>
        <v>3276568.09</v>
      </c>
      <c r="S33" s="471">
        <f t="shared" si="10"/>
        <v>0</v>
      </c>
      <c r="T33" s="471">
        <f t="shared" si="10"/>
        <v>0</v>
      </c>
      <c r="V33" s="221"/>
    </row>
    <row r="34" spans="1:22" ht="15.75" thickBot="1" x14ac:dyDescent="0.3">
      <c r="A34" s="496"/>
      <c r="B34" s="497"/>
      <c r="C34" s="497"/>
      <c r="D34" s="497"/>
      <c r="F34" s="582"/>
      <c r="G34" s="582"/>
      <c r="H34" s="95"/>
      <c r="I34" s="582"/>
      <c r="J34" s="95"/>
      <c r="K34" s="582"/>
      <c r="L34" s="95"/>
      <c r="M34" s="582"/>
      <c r="N34" s="95"/>
      <c r="O34" s="582"/>
      <c r="P34" s="95"/>
      <c r="Q34" s="582"/>
      <c r="R34" s="95"/>
      <c r="S34" s="582"/>
      <c r="T34" s="95"/>
    </row>
    <row r="35" spans="1:22" ht="15.75" thickBot="1" x14ac:dyDescent="0.3">
      <c r="A35" s="472" t="s">
        <v>5</v>
      </c>
      <c r="B35" s="473"/>
      <c r="C35" s="473"/>
      <c r="D35" s="473"/>
      <c r="F35" s="582"/>
      <c r="G35" s="582"/>
      <c r="H35" s="95"/>
      <c r="I35" s="582"/>
      <c r="J35" s="95"/>
      <c r="K35" s="582"/>
      <c r="L35" s="95"/>
      <c r="M35" s="582"/>
      <c r="N35" s="95"/>
      <c r="O35" s="582"/>
      <c r="P35" s="95"/>
      <c r="Q35" s="582"/>
      <c r="R35" s="95"/>
      <c r="S35" s="582"/>
      <c r="T35" s="95"/>
    </row>
    <row r="36" spans="1:22" ht="15.75" thickBot="1" x14ac:dyDescent="0.3">
      <c r="A36" s="474" t="s">
        <v>103</v>
      </c>
      <c r="B36" s="475">
        <v>1875</v>
      </c>
      <c r="C36" s="475">
        <v>1547</v>
      </c>
      <c r="D36" s="475">
        <v>1875</v>
      </c>
      <c r="F36" s="582"/>
      <c r="G36" s="582">
        <f>99225.22+25-1130.16</f>
        <v>98120.06</v>
      </c>
      <c r="H36" s="95">
        <f>58910.63-2.14</f>
        <v>58908.49</v>
      </c>
      <c r="I36" s="582">
        <f>660710.61-56.76</f>
        <v>660653.85</v>
      </c>
      <c r="J36" s="95">
        <f>660710.49-68.35</f>
        <v>660642.14</v>
      </c>
      <c r="K36" s="582">
        <f>249430.96-87.44</f>
        <v>249343.52</v>
      </c>
      <c r="L36" s="95"/>
      <c r="M36" s="582">
        <f>7164.64+500</f>
        <v>7664.64</v>
      </c>
      <c r="N36" s="95">
        <v>7164.62</v>
      </c>
      <c r="O36" s="582">
        <f>71972.6+0.11</f>
        <v>71972.710000000006</v>
      </c>
      <c r="P36" s="95">
        <v>71972.600000000006</v>
      </c>
      <c r="Q36" s="582"/>
      <c r="R36" s="95"/>
      <c r="S36" s="582"/>
      <c r="T36" s="95"/>
    </row>
    <row r="37" spans="1:22" ht="15.75" thickBot="1" x14ac:dyDescent="0.3">
      <c r="A37" s="476" t="s">
        <v>85</v>
      </c>
      <c r="B37" s="477">
        <f>SUM(B36)</f>
        <v>1875</v>
      </c>
      <c r="C37" s="477">
        <f>SUM(C36)</f>
        <v>1547</v>
      </c>
      <c r="D37" s="477">
        <f>SUM(D36)</f>
        <v>1875</v>
      </c>
      <c r="F37" s="477">
        <f>SUM(G37:T37)</f>
        <v>1886442.6300000001</v>
      </c>
      <c r="G37" s="477">
        <f t="shared" ref="G37:T37" si="11">SUM(G36)</f>
        <v>98120.06</v>
      </c>
      <c r="H37" s="477">
        <f t="shared" si="11"/>
        <v>58908.49</v>
      </c>
      <c r="I37" s="477">
        <f t="shared" si="11"/>
        <v>660653.85</v>
      </c>
      <c r="J37" s="477">
        <f t="shared" si="11"/>
        <v>660642.14</v>
      </c>
      <c r="K37" s="477">
        <f t="shared" si="11"/>
        <v>249343.52</v>
      </c>
      <c r="L37" s="477">
        <f t="shared" si="11"/>
        <v>0</v>
      </c>
      <c r="M37" s="477">
        <f t="shared" si="11"/>
        <v>7664.64</v>
      </c>
      <c r="N37" s="477">
        <f t="shared" si="11"/>
        <v>7164.62</v>
      </c>
      <c r="O37" s="477">
        <f t="shared" si="11"/>
        <v>71972.710000000006</v>
      </c>
      <c r="P37" s="477">
        <f t="shared" si="11"/>
        <v>71972.600000000006</v>
      </c>
      <c r="Q37" s="477">
        <f t="shared" si="11"/>
        <v>0</v>
      </c>
      <c r="R37" s="477">
        <f t="shared" si="11"/>
        <v>0</v>
      </c>
      <c r="S37" s="477">
        <f t="shared" si="11"/>
        <v>0</v>
      </c>
      <c r="T37" s="477">
        <f t="shared" si="11"/>
        <v>0</v>
      </c>
      <c r="V37" s="221"/>
    </row>
    <row r="38" spans="1:22" ht="15.75" thickBot="1" x14ac:dyDescent="0.3">
      <c r="A38" s="496"/>
      <c r="B38" s="497"/>
      <c r="C38" s="497"/>
      <c r="D38" s="497"/>
      <c r="F38" s="582"/>
      <c r="G38" s="582"/>
      <c r="H38" s="95"/>
      <c r="I38" s="582"/>
      <c r="J38" s="95"/>
      <c r="K38" s="582"/>
      <c r="L38" s="95"/>
      <c r="M38" s="582"/>
      <c r="N38" s="95"/>
      <c r="O38" s="582"/>
      <c r="P38" s="95"/>
      <c r="Q38" s="582"/>
      <c r="R38" s="95"/>
      <c r="S38" s="582"/>
      <c r="T38" s="95"/>
    </row>
    <row r="39" spans="1:22" ht="15.75" thickBot="1" x14ac:dyDescent="0.3">
      <c r="A39" s="478" t="s">
        <v>13</v>
      </c>
      <c r="B39" s="479"/>
      <c r="C39" s="479"/>
      <c r="D39" s="479"/>
      <c r="F39" s="582"/>
      <c r="G39" s="582"/>
      <c r="H39" s="95"/>
      <c r="I39" s="582"/>
      <c r="J39" s="95"/>
      <c r="K39" s="582"/>
      <c r="L39" s="95"/>
      <c r="M39" s="582"/>
      <c r="N39" s="95"/>
      <c r="O39" s="582"/>
      <c r="P39" s="95"/>
      <c r="Q39" s="582"/>
      <c r="R39" s="95"/>
      <c r="S39" s="582"/>
      <c r="T39" s="95"/>
    </row>
    <row r="40" spans="1:22" ht="15.75" thickBot="1" x14ac:dyDescent="0.3">
      <c r="A40" s="480"/>
      <c r="B40" s="481">
        <v>200</v>
      </c>
      <c r="C40" s="481">
        <v>104</v>
      </c>
      <c r="D40" s="481">
        <v>200</v>
      </c>
      <c r="F40" s="582"/>
      <c r="G40" s="582">
        <v>1419041</v>
      </c>
      <c r="H40" s="95">
        <v>14140</v>
      </c>
      <c r="I40" s="582"/>
      <c r="J40" s="95"/>
      <c r="K40" s="582"/>
      <c r="L40" s="95"/>
      <c r="M40" s="582"/>
      <c r="N40" s="95"/>
      <c r="O40" s="582"/>
      <c r="P40" s="95"/>
      <c r="Q40" s="582"/>
      <c r="R40" s="95"/>
      <c r="S40" s="582"/>
      <c r="T40" s="95"/>
    </row>
    <row r="41" spans="1:22" ht="15.75" thickBot="1" x14ac:dyDescent="0.3">
      <c r="A41" s="482" t="s">
        <v>85</v>
      </c>
      <c r="B41" s="483">
        <f>SUM(B40)</f>
        <v>200</v>
      </c>
      <c r="C41" s="483">
        <f>SUM(C40)</f>
        <v>104</v>
      </c>
      <c r="D41" s="483">
        <f>SUM(D40)</f>
        <v>200</v>
      </c>
      <c r="F41" s="583">
        <f>SUM(G41:T41)</f>
        <v>1433181</v>
      </c>
      <c r="G41" s="583">
        <f t="shared" ref="G41:T41" si="12">SUM(G40)</f>
        <v>1419041</v>
      </c>
      <c r="H41" s="583">
        <f t="shared" si="12"/>
        <v>14140</v>
      </c>
      <c r="I41" s="583">
        <f t="shared" si="12"/>
        <v>0</v>
      </c>
      <c r="J41" s="583">
        <f t="shared" si="12"/>
        <v>0</v>
      </c>
      <c r="K41" s="583">
        <f t="shared" si="12"/>
        <v>0</v>
      </c>
      <c r="L41" s="583">
        <f t="shared" si="12"/>
        <v>0</v>
      </c>
      <c r="M41" s="583">
        <f t="shared" si="12"/>
        <v>0</v>
      </c>
      <c r="N41" s="583">
        <f t="shared" si="12"/>
        <v>0</v>
      </c>
      <c r="O41" s="583">
        <f t="shared" si="12"/>
        <v>0</v>
      </c>
      <c r="P41" s="583">
        <f t="shared" si="12"/>
        <v>0</v>
      </c>
      <c r="Q41" s="583">
        <f t="shared" si="12"/>
        <v>0</v>
      </c>
      <c r="R41" s="583">
        <f t="shared" si="12"/>
        <v>0</v>
      </c>
      <c r="S41" s="583">
        <f t="shared" si="12"/>
        <v>0</v>
      </c>
      <c r="T41" s="583">
        <f t="shared" si="12"/>
        <v>0</v>
      </c>
      <c r="V41" s="221"/>
    </row>
    <row r="42" spans="1:22" ht="15.75" thickBot="1" x14ac:dyDescent="0.3">
      <c r="A42" s="496"/>
      <c r="B42" s="497"/>
      <c r="C42" s="497"/>
      <c r="D42" s="497"/>
      <c r="F42" s="582"/>
      <c r="G42" s="582"/>
      <c r="H42" s="95"/>
      <c r="I42" s="582"/>
      <c r="J42" s="95"/>
      <c r="K42" s="582"/>
      <c r="L42" s="95"/>
      <c r="M42" s="582"/>
      <c r="N42" s="95"/>
      <c r="O42" s="582"/>
      <c r="P42" s="95"/>
      <c r="Q42" s="582"/>
      <c r="R42" s="95"/>
      <c r="S42" s="582"/>
      <c r="T42" s="95"/>
    </row>
    <row r="43" spans="1:22" ht="15.75" thickBot="1" x14ac:dyDescent="0.3">
      <c r="A43" s="584" t="s">
        <v>169</v>
      </c>
      <c r="B43" s="585"/>
      <c r="C43" s="585"/>
      <c r="D43" s="585"/>
      <c r="F43" s="582"/>
      <c r="G43" s="582"/>
      <c r="H43" s="95"/>
      <c r="I43" s="582"/>
      <c r="J43" s="95"/>
      <c r="K43" s="582"/>
      <c r="L43" s="95"/>
      <c r="M43" s="582"/>
      <c r="N43" s="95"/>
      <c r="O43" s="582"/>
      <c r="P43" s="95"/>
      <c r="Q43" s="582"/>
      <c r="R43" s="95"/>
      <c r="S43" s="582"/>
      <c r="T43" s="95"/>
    </row>
    <row r="44" spans="1:22" ht="15.75" thickBot="1" x14ac:dyDescent="0.3">
      <c r="A44" s="586" t="s">
        <v>170</v>
      </c>
      <c r="B44" s="587"/>
      <c r="C44" s="587">
        <v>-8565</v>
      </c>
      <c r="D44" s="587">
        <f>(-68.35)/1000</f>
        <v>-6.8349999999999994E-2</v>
      </c>
      <c r="F44" s="582"/>
      <c r="G44" s="582">
        <f>-2063359.92-1329018+346</f>
        <v>-3392031.92</v>
      </c>
      <c r="H44" s="95">
        <f>300-53080.72</f>
        <v>-52780.72</v>
      </c>
      <c r="I44" s="582"/>
      <c r="J44" s="95"/>
      <c r="K44" s="582"/>
      <c r="L44" s="95"/>
      <c r="M44" s="582"/>
      <c r="N44" s="95"/>
      <c r="O44" s="582"/>
      <c r="P44" s="95"/>
      <c r="Q44" s="582">
        <f>-130206.41-3302787.38</f>
        <v>-3432993.79</v>
      </c>
      <c r="R44" s="95">
        <f>-130198.59-3146369.5</f>
        <v>-3276568.09</v>
      </c>
      <c r="S44" s="582"/>
      <c r="T44" s="95"/>
    </row>
    <row r="45" spans="1:22" ht="15.75" thickBot="1" x14ac:dyDescent="0.3">
      <c r="A45" s="588"/>
      <c r="B45" s="589"/>
      <c r="C45" s="589">
        <f>SUM(C44)</f>
        <v>-8565</v>
      </c>
      <c r="D45" s="589">
        <v>-8500</v>
      </c>
      <c r="F45" s="590">
        <f>SUM(G45:T45)</f>
        <v>-10154374.52</v>
      </c>
      <c r="G45" s="590">
        <f t="shared" ref="G45:H45" si="13">SUM(G44)</f>
        <v>-3392031.92</v>
      </c>
      <c r="H45" s="590">
        <f t="shared" si="13"/>
        <v>-52780.72</v>
      </c>
      <c r="I45" s="590">
        <f t="shared" ref="I45:T45" si="14">SUM(I44)</f>
        <v>0</v>
      </c>
      <c r="J45" s="590">
        <f t="shared" si="14"/>
        <v>0</v>
      </c>
      <c r="K45" s="590">
        <f t="shared" si="14"/>
        <v>0</v>
      </c>
      <c r="L45" s="590">
        <f t="shared" si="14"/>
        <v>0</v>
      </c>
      <c r="M45" s="590">
        <f t="shared" si="14"/>
        <v>0</v>
      </c>
      <c r="N45" s="590">
        <f t="shared" si="14"/>
        <v>0</v>
      </c>
      <c r="O45" s="590">
        <f t="shared" si="14"/>
        <v>0</v>
      </c>
      <c r="P45" s="590">
        <f t="shared" si="14"/>
        <v>0</v>
      </c>
      <c r="Q45" s="590">
        <f t="shared" si="14"/>
        <v>-3432993.79</v>
      </c>
      <c r="R45" s="590">
        <f t="shared" si="14"/>
        <v>-3276568.09</v>
      </c>
      <c r="S45" s="590">
        <f t="shared" si="14"/>
        <v>0</v>
      </c>
      <c r="T45" s="590">
        <f t="shared" si="14"/>
        <v>0</v>
      </c>
    </row>
    <row r="46" spans="1:22" ht="15.75" thickBot="1" x14ac:dyDescent="0.3">
      <c r="A46" s="496"/>
      <c r="B46" s="497"/>
      <c r="C46" s="497"/>
      <c r="D46" s="497"/>
      <c r="F46" s="582"/>
      <c r="G46" s="582"/>
      <c r="H46" s="95"/>
      <c r="I46" s="582"/>
      <c r="J46" s="95"/>
      <c r="K46" s="582"/>
      <c r="L46" s="95"/>
      <c r="M46" s="582"/>
      <c r="N46" s="95"/>
      <c r="O46" s="582"/>
      <c r="P46" s="95"/>
      <c r="Q46" s="582"/>
      <c r="R46" s="95"/>
      <c r="S46" s="582"/>
      <c r="T46" s="95"/>
    </row>
    <row r="47" spans="1:22" ht="19.5" thickBot="1" x14ac:dyDescent="0.35">
      <c r="A47" s="484" t="s">
        <v>10</v>
      </c>
      <c r="B47" s="485">
        <f>B13+B19+B23+B27+B33+B37+B41</f>
        <v>15256</v>
      </c>
      <c r="C47" s="485">
        <f>C13+C19+C23+C27+C33+C37+C41+C45</f>
        <v>13879.099349999997</v>
      </c>
      <c r="D47" s="485">
        <f>D13+D19+D23+D27+D33+D37+D41+D45</f>
        <v>16156.3513442</v>
      </c>
      <c r="F47" s="485">
        <f>SUM(G47:T47)</f>
        <v>13877738.220000003</v>
      </c>
      <c r="G47" s="485">
        <f t="shared" ref="G47:T47" si="15">SUM(G5:G45)/2</f>
        <v>-13134.160000000149</v>
      </c>
      <c r="H47" s="485">
        <f t="shared" si="15"/>
        <v>1800294.6199999999</v>
      </c>
      <c r="I47" s="485">
        <f t="shared" si="15"/>
        <v>3479350.4499999997</v>
      </c>
      <c r="J47" s="485">
        <f t="shared" si="15"/>
        <v>1723469.2300000002</v>
      </c>
      <c r="K47" s="485">
        <f t="shared" si="15"/>
        <v>2028879.0499999998</v>
      </c>
      <c r="L47" s="485">
        <f t="shared" si="15"/>
        <v>0</v>
      </c>
      <c r="M47" s="485">
        <f t="shared" si="15"/>
        <v>52879.38</v>
      </c>
      <c r="N47" s="485">
        <f t="shared" si="15"/>
        <v>51048.13</v>
      </c>
      <c r="O47" s="485">
        <f t="shared" si="15"/>
        <v>203173.23</v>
      </c>
      <c r="P47" s="485">
        <f t="shared" si="15"/>
        <v>201257.24</v>
      </c>
      <c r="Q47" s="485">
        <f t="shared" si="15"/>
        <v>4338554.34</v>
      </c>
      <c r="R47" s="485">
        <f t="shared" si="15"/>
        <v>0</v>
      </c>
      <c r="S47" s="485">
        <f t="shared" si="15"/>
        <v>0</v>
      </c>
      <c r="T47" s="485">
        <f t="shared" si="15"/>
        <v>11966.71</v>
      </c>
    </row>
    <row r="48" spans="1:22" s="489" customFormat="1" ht="30.6" customHeight="1" thickBot="1" x14ac:dyDescent="0.3">
      <c r="A48" s="576"/>
      <c r="B48" s="576"/>
      <c r="C48" s="576"/>
      <c r="D48" s="591"/>
      <c r="G48" s="679">
        <f>SUM(G47:H47)</f>
        <v>1787160.4599999997</v>
      </c>
      <c r="H48" s="680"/>
      <c r="I48" s="679">
        <f>SUM(I47:J47)</f>
        <v>5202819.68</v>
      </c>
      <c r="J48" s="680"/>
      <c r="K48" s="679">
        <f>SUM(K47:L47)</f>
        <v>2028879.0499999998</v>
      </c>
      <c r="L48" s="680"/>
      <c r="M48" s="679">
        <f>SUM(M47:N47)</f>
        <v>103927.51</v>
      </c>
      <c r="N48" s="680"/>
      <c r="O48" s="679">
        <f>SUM(O47:P47)</f>
        <v>404430.47</v>
      </c>
      <c r="P48" s="680"/>
      <c r="Q48" s="679">
        <f>SUM(Q47:R47)</f>
        <v>4338554.34</v>
      </c>
      <c r="R48" s="680"/>
      <c r="S48" s="679">
        <f>SUM(S47:T47)</f>
        <v>11966.71</v>
      </c>
      <c r="T48" s="680"/>
    </row>
    <row r="49" spans="1:20" x14ac:dyDescent="0.25">
      <c r="A49" s="486" t="s">
        <v>104</v>
      </c>
      <c r="B49" s="487"/>
      <c r="C49" s="487"/>
      <c r="D49" s="487"/>
    </row>
    <row r="50" spans="1:20" ht="14.45" customHeight="1" x14ac:dyDescent="0.25">
      <c r="A50" s="681" t="s">
        <v>171</v>
      </c>
      <c r="B50" s="681"/>
      <c r="C50" s="681"/>
      <c r="D50" s="681"/>
      <c r="E50" s="681"/>
    </row>
    <row r="51" spans="1:20" s="489" customFormat="1" ht="31.15" customHeight="1" x14ac:dyDescent="0.25">
      <c r="A51" s="681" t="s">
        <v>172</v>
      </c>
      <c r="B51" s="681"/>
      <c r="C51" s="681"/>
      <c r="D51" s="681"/>
      <c r="E51" s="681"/>
      <c r="F51" s="592"/>
      <c r="G51" s="592"/>
      <c r="H51" s="592"/>
      <c r="I51" s="592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</row>
    <row r="52" spans="1:20" s="489" customFormat="1" x14ac:dyDescent="0.25">
      <c r="A52" s="681" t="s">
        <v>173</v>
      </c>
      <c r="B52" s="681"/>
      <c r="C52" s="681"/>
      <c r="D52" s="681"/>
      <c r="E52" s="681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</row>
    <row r="53" spans="1:20" x14ac:dyDescent="0.25">
      <c r="C53" s="488"/>
      <c r="D53" s="488"/>
    </row>
    <row r="54" spans="1:20" ht="31.15" customHeight="1" x14ac:dyDescent="0.25">
      <c r="C54" s="490"/>
      <c r="D54" s="490"/>
    </row>
    <row r="55" spans="1:20" x14ac:dyDescent="0.25">
      <c r="A55" s="491"/>
      <c r="B55" s="490"/>
      <c r="C55" s="490"/>
      <c r="D55" s="490"/>
    </row>
  </sheetData>
  <mergeCells count="20">
    <mergeCell ref="S48:T48"/>
    <mergeCell ref="A50:E50"/>
    <mergeCell ref="A51:E51"/>
    <mergeCell ref="A52:E52"/>
    <mergeCell ref="Q3:R3"/>
    <mergeCell ref="S3:T3"/>
    <mergeCell ref="C30:C32"/>
    <mergeCell ref="D30:D32"/>
    <mergeCell ref="G48:H48"/>
    <mergeCell ref="I48:J48"/>
    <mergeCell ref="K48:L48"/>
    <mergeCell ref="M48:N48"/>
    <mergeCell ref="O48:P48"/>
    <mergeCell ref="Q48:R48"/>
    <mergeCell ref="O3:P3"/>
    <mergeCell ref="G2:H2"/>
    <mergeCell ref="G3:H3"/>
    <mergeCell ref="I3:J3"/>
    <mergeCell ref="K3:L3"/>
    <mergeCell ref="M3:N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5"/>
  <sheetViews>
    <sheetView topLeftCell="A12" zoomScale="57" zoomScaleNormal="57" workbookViewId="0">
      <selection activeCell="F48" sqref="F48"/>
    </sheetView>
  </sheetViews>
  <sheetFormatPr defaultColWidth="9.140625" defaultRowHeight="15" x14ac:dyDescent="0.25"/>
  <cols>
    <col min="1" max="1" width="37.7109375" style="438" bestFit="1" customWidth="1"/>
    <col min="2" max="2" width="19.42578125" style="438" customWidth="1"/>
    <col min="3" max="3" width="24" style="438" customWidth="1"/>
    <col min="4" max="4" width="19.42578125" style="438" customWidth="1"/>
    <col min="5" max="9" width="9.140625" style="438"/>
    <col min="10" max="10" width="10.5703125" style="438" bestFit="1" customWidth="1"/>
    <col min="11" max="16384" width="9.140625" style="438"/>
  </cols>
  <sheetData>
    <row r="1" spans="1:6" ht="24" thickBot="1" x14ac:dyDescent="0.4">
      <c r="A1" s="674" t="s">
        <v>160</v>
      </c>
      <c r="B1" s="675"/>
      <c r="C1" s="675"/>
      <c r="D1" s="675"/>
    </row>
    <row r="2" spans="1:6" ht="19.5" thickBot="1" x14ac:dyDescent="0.3">
      <c r="A2" s="510" t="s">
        <v>130</v>
      </c>
      <c r="B2" s="364" t="s">
        <v>111</v>
      </c>
      <c r="C2" s="364" t="s">
        <v>141</v>
      </c>
      <c r="D2" s="365" t="s">
        <v>142</v>
      </c>
    </row>
    <row r="3" spans="1:6" ht="15.75" thickBot="1" x14ac:dyDescent="0.3">
      <c r="A3" s="366" t="s">
        <v>77</v>
      </c>
      <c r="B3" s="494"/>
      <c r="C3" s="494"/>
      <c r="D3" s="367"/>
    </row>
    <row r="4" spans="1:6" x14ac:dyDescent="0.25">
      <c r="A4" s="368" t="s">
        <v>78</v>
      </c>
      <c r="B4" s="369">
        <v>3123</v>
      </c>
      <c r="C4" s="369">
        <v>3212.5369999999998</v>
      </c>
      <c r="D4" s="370">
        <v>3255</v>
      </c>
    </row>
    <row r="5" spans="1:6" x14ac:dyDescent="0.25">
      <c r="A5" s="371" t="s">
        <v>79</v>
      </c>
      <c r="B5" s="372">
        <v>420</v>
      </c>
      <c r="C5" s="372">
        <v>424.8</v>
      </c>
      <c r="D5" s="373">
        <v>450</v>
      </c>
    </row>
    <row r="6" spans="1:6" x14ac:dyDescent="0.25">
      <c r="A6" s="371" t="s">
        <v>80</v>
      </c>
      <c r="B6" s="372">
        <v>1290</v>
      </c>
      <c r="C6" s="372">
        <v>1327.5719999999999</v>
      </c>
      <c r="D6" s="373">
        <v>1342</v>
      </c>
      <c r="F6" s="221"/>
    </row>
    <row r="7" spans="1:6" x14ac:dyDescent="0.25">
      <c r="A7" s="371" t="s">
        <v>81</v>
      </c>
      <c r="B7" s="372">
        <v>0</v>
      </c>
      <c r="C7" s="372">
        <v>0</v>
      </c>
      <c r="D7" s="373">
        <v>0</v>
      </c>
    </row>
    <row r="8" spans="1:6" x14ac:dyDescent="0.25">
      <c r="A8" s="371" t="s">
        <v>98</v>
      </c>
      <c r="B8" s="372">
        <v>0</v>
      </c>
      <c r="C8" s="372">
        <v>0</v>
      </c>
      <c r="D8" s="373">
        <v>0</v>
      </c>
    </row>
    <row r="9" spans="1:6" x14ac:dyDescent="0.25">
      <c r="A9" s="371" t="s">
        <v>82</v>
      </c>
      <c r="B9" s="372">
        <v>0</v>
      </c>
      <c r="C9" s="372">
        <v>66.5</v>
      </c>
      <c r="D9" s="373">
        <v>150</v>
      </c>
    </row>
    <row r="10" spans="1:6" x14ac:dyDescent="0.25">
      <c r="A10" s="371" t="s">
        <v>83</v>
      </c>
      <c r="B10" s="372">
        <v>104</v>
      </c>
      <c r="C10" s="372">
        <v>72.45</v>
      </c>
      <c r="D10" s="373">
        <v>120</v>
      </c>
    </row>
    <row r="11" spans="1:6" x14ac:dyDescent="0.25">
      <c r="A11" s="371" t="s">
        <v>84</v>
      </c>
      <c r="B11" s="372">
        <v>2</v>
      </c>
      <c r="C11" s="372">
        <v>0</v>
      </c>
      <c r="D11" s="373">
        <v>3</v>
      </c>
    </row>
    <row r="12" spans="1:6" ht="15.75" thickBot="1" x14ac:dyDescent="0.3">
      <c r="A12" s="374"/>
      <c r="B12" s="375"/>
      <c r="C12" s="375"/>
      <c r="D12" s="376"/>
    </row>
    <row r="13" spans="1:6" ht="15.75" thickBot="1" x14ac:dyDescent="0.3">
      <c r="A13" s="377" t="s">
        <v>85</v>
      </c>
      <c r="B13" s="378">
        <f>SUM(B4:B12)</f>
        <v>4939</v>
      </c>
      <c r="C13" s="378">
        <f>SUM(C4:C12)</f>
        <v>5103.8589999999995</v>
      </c>
      <c r="D13" s="379">
        <f>SUM(D4:D12)</f>
        <v>5320</v>
      </c>
      <c r="F13" s="221" t="s">
        <v>175</v>
      </c>
    </row>
    <row r="14" spans="1:6" ht="15.75" thickBot="1" x14ac:dyDescent="0.3">
      <c r="A14" s="380"/>
      <c r="B14" s="115"/>
      <c r="C14" s="115"/>
      <c r="D14" s="381"/>
    </row>
    <row r="15" spans="1:6" ht="15.75" thickBot="1" x14ac:dyDescent="0.3">
      <c r="A15" s="382" t="s">
        <v>1</v>
      </c>
      <c r="B15" s="383"/>
      <c r="C15" s="383"/>
      <c r="D15" s="384"/>
    </row>
    <row r="16" spans="1:6" x14ac:dyDescent="0.25">
      <c r="A16" s="385" t="s">
        <v>86</v>
      </c>
      <c r="B16" s="386">
        <v>15</v>
      </c>
      <c r="C16" s="386">
        <v>9.0259999999999998</v>
      </c>
      <c r="D16" s="387">
        <v>10</v>
      </c>
    </row>
    <row r="17" spans="1:6" x14ac:dyDescent="0.25">
      <c r="A17" s="388" t="s">
        <v>87</v>
      </c>
      <c r="B17" s="389">
        <v>250</v>
      </c>
      <c r="C17" s="389">
        <v>96.471000000000004</v>
      </c>
      <c r="D17" s="390">
        <v>260</v>
      </c>
      <c r="F17" s="438" t="s">
        <v>176</v>
      </c>
    </row>
    <row r="18" spans="1:6" x14ac:dyDescent="0.25">
      <c r="A18" s="388" t="s">
        <v>88</v>
      </c>
      <c r="B18" s="389">
        <v>460</v>
      </c>
      <c r="C18" s="389">
        <v>610.39300000000003</v>
      </c>
      <c r="D18" s="390">
        <v>450</v>
      </c>
    </row>
    <row r="19" spans="1:6" x14ac:dyDescent="0.25">
      <c r="A19" s="391" t="s">
        <v>89</v>
      </c>
      <c r="B19" s="392">
        <v>950</v>
      </c>
      <c r="C19" s="392">
        <v>859.68499999999995</v>
      </c>
      <c r="D19" s="393">
        <v>1030</v>
      </c>
      <c r="F19" s="438" t="s">
        <v>177</v>
      </c>
    </row>
    <row r="20" spans="1:6" ht="15.75" thickBot="1" x14ac:dyDescent="0.3">
      <c r="A20" s="391"/>
      <c r="B20" s="394"/>
      <c r="C20" s="394"/>
      <c r="D20" s="393"/>
    </row>
    <row r="21" spans="1:6" ht="15.75" thickBot="1" x14ac:dyDescent="0.3">
      <c r="A21" s="395" t="s">
        <v>85</v>
      </c>
      <c r="B21" s="396">
        <f>SUM(B16:B20)</f>
        <v>1675</v>
      </c>
      <c r="C21" s="437">
        <f>SUM(C16:C20)</f>
        <v>1575.5749999999998</v>
      </c>
      <c r="D21" s="397">
        <f>SUM(D16:D20)</f>
        <v>1750</v>
      </c>
    </row>
    <row r="22" spans="1:6" ht="15.75" thickBot="1" x14ac:dyDescent="0.3">
      <c r="A22" s="380"/>
      <c r="B22" s="115"/>
      <c r="C22" s="115"/>
      <c r="D22" s="398"/>
    </row>
    <row r="23" spans="1:6" ht="15.75" thickBot="1" x14ac:dyDescent="0.3">
      <c r="A23" s="399" t="s">
        <v>2</v>
      </c>
      <c r="B23" s="400"/>
      <c r="C23" s="400"/>
      <c r="D23" s="401"/>
    </row>
    <row r="24" spans="1:6" ht="15.75" thickBot="1" x14ac:dyDescent="0.3">
      <c r="A24" s="402" t="s">
        <v>90</v>
      </c>
      <c r="B24" s="403">
        <v>5</v>
      </c>
      <c r="C24" s="403">
        <v>0</v>
      </c>
      <c r="D24" s="404">
        <v>5</v>
      </c>
    </row>
    <row r="25" spans="1:6" ht="15.75" thickBot="1" x14ac:dyDescent="0.3">
      <c r="A25" s="405" t="s">
        <v>85</v>
      </c>
      <c r="B25" s="406">
        <f>SUM(B24)</f>
        <v>5</v>
      </c>
      <c r="C25" s="499">
        <f>SUM(C24)</f>
        <v>0</v>
      </c>
      <c r="D25" s="593">
        <f>SUM(D24)</f>
        <v>5</v>
      </c>
    </row>
    <row r="26" spans="1:6" x14ac:dyDescent="0.25">
      <c r="A26" s="380"/>
      <c r="B26" s="115"/>
      <c r="C26" s="115"/>
      <c r="D26" s="398"/>
    </row>
    <row r="27" spans="1:6" ht="15.75" thickBot="1" x14ac:dyDescent="0.3">
      <c r="A27" s="380"/>
      <c r="B27" s="115"/>
      <c r="C27" s="115"/>
      <c r="D27" s="398"/>
    </row>
    <row r="28" spans="1:6" ht="15.75" thickBot="1" x14ac:dyDescent="0.3">
      <c r="A28" s="407" t="s">
        <v>91</v>
      </c>
      <c r="B28" s="408"/>
      <c r="C28" s="408"/>
      <c r="D28" s="409"/>
    </row>
    <row r="29" spans="1:6" ht="15.75" thickBot="1" x14ac:dyDescent="0.3">
      <c r="A29" s="410" t="s">
        <v>92</v>
      </c>
      <c r="B29" s="411">
        <v>1500</v>
      </c>
      <c r="C29" s="411">
        <v>1297.2719999999999</v>
      </c>
      <c r="D29" s="412">
        <v>2500</v>
      </c>
      <c r="F29" s="438" t="s">
        <v>178</v>
      </c>
    </row>
    <row r="30" spans="1:6" ht="15.75" thickBot="1" x14ac:dyDescent="0.3">
      <c r="A30" s="413" t="s">
        <v>85</v>
      </c>
      <c r="B30" s="414">
        <f>SUM(B29)</f>
        <v>1500</v>
      </c>
      <c r="C30" s="500">
        <f>SUM(C29)</f>
        <v>1297.2719999999999</v>
      </c>
      <c r="D30" s="415">
        <f>SUM(D29)</f>
        <v>2500</v>
      </c>
    </row>
    <row r="31" spans="1:6" ht="15.75" thickBot="1" x14ac:dyDescent="0.3">
      <c r="A31" s="380"/>
      <c r="B31" s="115"/>
      <c r="C31" s="115"/>
      <c r="D31" s="398"/>
    </row>
    <row r="32" spans="1:6" ht="15.75" thickBot="1" x14ac:dyDescent="0.3">
      <c r="A32" s="501" t="s">
        <v>3</v>
      </c>
      <c r="B32" s="502">
        <v>2500</v>
      </c>
      <c r="C32" s="502">
        <v>4586</v>
      </c>
      <c r="D32" s="502">
        <v>5000</v>
      </c>
      <c r="F32" s="438" t="s">
        <v>179</v>
      </c>
    </row>
    <row r="33" spans="1:13" ht="15.75" thickBot="1" x14ac:dyDescent="0.3">
      <c r="A33" s="503" t="s">
        <v>85</v>
      </c>
      <c r="B33" s="504">
        <f>SUM(B32)</f>
        <v>2500</v>
      </c>
      <c r="C33" s="505">
        <f>SUM(C32)</f>
        <v>4586</v>
      </c>
      <c r="D33" s="506">
        <f>SUM(D32)</f>
        <v>5000</v>
      </c>
    </row>
    <row r="34" spans="1:13" ht="15.75" thickBot="1" x14ac:dyDescent="0.3">
      <c r="A34" s="380"/>
      <c r="B34" s="115"/>
      <c r="C34" s="115"/>
      <c r="D34" s="398"/>
      <c r="M34" s="416"/>
    </row>
    <row r="35" spans="1:13" ht="15.75" thickBot="1" x14ac:dyDescent="0.3">
      <c r="A35" s="417" t="s">
        <v>5</v>
      </c>
      <c r="B35" s="418"/>
      <c r="C35" s="418"/>
      <c r="D35" s="419"/>
    </row>
    <row r="36" spans="1:13" x14ac:dyDescent="0.25">
      <c r="A36" s="420" t="s">
        <v>93</v>
      </c>
      <c r="B36" s="421">
        <v>20</v>
      </c>
      <c r="C36" s="421"/>
      <c r="D36" s="422">
        <v>20</v>
      </c>
    </row>
    <row r="37" spans="1:13" x14ac:dyDescent="0.25">
      <c r="A37" s="125" t="s">
        <v>94</v>
      </c>
      <c r="B37" s="423">
        <v>0</v>
      </c>
      <c r="C37" s="423"/>
      <c r="D37" s="424">
        <v>1</v>
      </c>
    </row>
    <row r="38" spans="1:13" x14ac:dyDescent="0.25">
      <c r="A38" s="125" t="s">
        <v>95</v>
      </c>
      <c r="B38" s="423">
        <v>0</v>
      </c>
      <c r="C38" s="423"/>
      <c r="D38" s="424">
        <v>1</v>
      </c>
    </row>
    <row r="39" spans="1:13" x14ac:dyDescent="0.25">
      <c r="A39" s="125" t="s">
        <v>96</v>
      </c>
      <c r="B39" s="423">
        <v>100</v>
      </c>
      <c r="C39" s="423"/>
      <c r="D39" s="424">
        <v>125</v>
      </c>
    </row>
    <row r="40" spans="1:13" x14ac:dyDescent="0.25">
      <c r="A40" s="125" t="s">
        <v>97</v>
      </c>
      <c r="B40" s="423">
        <v>15</v>
      </c>
      <c r="C40" s="423"/>
      <c r="D40" s="424">
        <v>10</v>
      </c>
    </row>
    <row r="41" spans="1:13" x14ac:dyDescent="0.25">
      <c r="A41" s="125" t="s">
        <v>99</v>
      </c>
      <c r="B41" s="423">
        <v>700</v>
      </c>
      <c r="C41" s="423"/>
      <c r="D41" s="424">
        <v>700</v>
      </c>
      <c r="F41" s="438" t="s">
        <v>180</v>
      </c>
    </row>
    <row r="42" spans="1:13" ht="15.75" thickBot="1" x14ac:dyDescent="0.3">
      <c r="A42" s="425" t="s">
        <v>85</v>
      </c>
      <c r="B42" s="426">
        <f>SUM(B36:B41)</f>
        <v>835</v>
      </c>
      <c r="C42" s="507">
        <f>740+441+9</f>
        <v>1190</v>
      </c>
      <c r="D42" s="427">
        <f>SUM(D36:D41)</f>
        <v>857</v>
      </c>
    </row>
    <row r="43" spans="1:13" ht="15.75" thickBot="1" x14ac:dyDescent="0.3">
      <c r="A43" s="428" t="s">
        <v>105</v>
      </c>
      <c r="B43" s="359">
        <v>160</v>
      </c>
      <c r="C43" s="508">
        <v>220.09200000000001</v>
      </c>
      <c r="D43" s="429">
        <v>300</v>
      </c>
      <c r="F43" s="594" t="s">
        <v>181</v>
      </c>
    </row>
    <row r="44" spans="1:13" ht="15.75" thickBot="1" x14ac:dyDescent="0.3">
      <c r="A44" s="428"/>
      <c r="B44" s="359"/>
      <c r="C44" s="508"/>
      <c r="D44" s="429"/>
      <c r="F44" s="594"/>
    </row>
    <row r="45" spans="1:13" ht="15.75" thickBot="1" x14ac:dyDescent="0.3">
      <c r="A45" s="584" t="s">
        <v>169</v>
      </c>
      <c r="B45" s="585"/>
      <c r="C45" s="585"/>
      <c r="D45" s="585"/>
    </row>
    <row r="46" spans="1:13" ht="15.75" thickBot="1" x14ac:dyDescent="0.3">
      <c r="A46" s="586" t="s">
        <v>170</v>
      </c>
      <c r="B46" s="587"/>
      <c r="C46" s="587">
        <v>-2348</v>
      </c>
      <c r="D46" s="587">
        <f>(-68.35)/1000</f>
        <v>-6.8349999999999994E-2</v>
      </c>
    </row>
    <row r="47" spans="1:13" ht="15.75" thickBot="1" x14ac:dyDescent="0.3">
      <c r="A47" s="588"/>
      <c r="B47" s="589"/>
      <c r="C47" s="589">
        <f>SUM(C46)</f>
        <v>-2348</v>
      </c>
      <c r="D47" s="589">
        <v>-2500</v>
      </c>
    </row>
    <row r="48" spans="1:13" ht="15.75" thickBot="1" x14ac:dyDescent="0.3">
      <c r="A48" s="358"/>
      <c r="B48" s="360"/>
      <c r="C48" s="360"/>
      <c r="D48" s="361"/>
      <c r="F48" s="196"/>
    </row>
    <row r="49" spans="1:10" ht="19.5" thickBot="1" x14ac:dyDescent="0.3">
      <c r="A49" s="362" t="s">
        <v>10</v>
      </c>
      <c r="B49" s="363">
        <f>B13+B21+B25+B30+B33+B42+B43+B48</f>
        <v>11614</v>
      </c>
      <c r="C49" s="363">
        <f>C13+C21+C25+C30+C33+C42+C43+C47</f>
        <v>11624.797999999999</v>
      </c>
      <c r="D49" s="363">
        <f>D13+D21+D25+D30+D33+D42+D43+D47</f>
        <v>13232</v>
      </c>
      <c r="J49" s="182"/>
    </row>
    <row r="50" spans="1:10" x14ac:dyDescent="0.25">
      <c r="A50" s="491"/>
      <c r="B50" s="491"/>
      <c r="C50" s="595"/>
      <c r="D50" s="498"/>
    </row>
    <row r="51" spans="1:10" x14ac:dyDescent="0.25">
      <c r="A51" s="222"/>
      <c r="B51" s="222"/>
      <c r="C51" s="222"/>
      <c r="D51" s="498"/>
    </row>
    <row r="52" spans="1:10" x14ac:dyDescent="0.25">
      <c r="A52" s="491"/>
      <c r="B52" s="491"/>
      <c r="C52" s="491"/>
      <c r="D52" s="491"/>
    </row>
    <row r="53" spans="1:10" x14ac:dyDescent="0.25">
      <c r="A53" s="491"/>
      <c r="B53" s="491"/>
      <c r="C53" s="491"/>
      <c r="D53" s="491"/>
    </row>
    <row r="54" spans="1:10" x14ac:dyDescent="0.25">
      <c r="A54" s="491"/>
      <c r="B54" s="491"/>
      <c r="D54" s="491"/>
    </row>
    <row r="55" spans="1:10" x14ac:dyDescent="0.25">
      <c r="A55" s="491"/>
      <c r="B55" s="491"/>
      <c r="C55" s="491"/>
      <c r="D55" s="491"/>
    </row>
  </sheetData>
  <mergeCells count="1">
    <mergeCell ref="A1:D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60"/>
  <sheetViews>
    <sheetView zoomScale="63" zoomScaleNormal="63" workbookViewId="0">
      <selection activeCell="G53" sqref="G53"/>
    </sheetView>
  </sheetViews>
  <sheetFormatPr defaultColWidth="8.7109375" defaultRowHeight="15" x14ac:dyDescent="0.25"/>
  <cols>
    <col min="1" max="1" width="37.7109375" style="438" bestFit="1" customWidth="1"/>
    <col min="2" max="3" width="19.42578125" style="438" customWidth="1"/>
    <col min="4" max="4" width="18.42578125" style="438" customWidth="1"/>
    <col min="5" max="6" width="9.85546875" style="438" bestFit="1" customWidth="1"/>
    <col min="7" max="16384" width="8.7109375" style="438"/>
  </cols>
  <sheetData>
    <row r="1" spans="1:6" ht="24" thickBot="1" x14ac:dyDescent="0.4">
      <c r="A1" s="232" t="s">
        <v>160</v>
      </c>
      <c r="B1" s="439"/>
      <c r="C1" s="439"/>
    </row>
    <row r="2" spans="1:6" s="633" customFormat="1" ht="38.25" thickBot="1" x14ac:dyDescent="0.3">
      <c r="A2" s="644" t="s">
        <v>131</v>
      </c>
      <c r="B2" s="365" t="s">
        <v>111</v>
      </c>
      <c r="C2" s="631" t="s">
        <v>141</v>
      </c>
      <c r="D2" s="365" t="s">
        <v>142</v>
      </c>
      <c r="E2" s="632"/>
    </row>
    <row r="3" spans="1:6" ht="15.75" thickBot="1" x14ac:dyDescent="0.3">
      <c r="A3" s="169" t="s">
        <v>77</v>
      </c>
      <c r="B3" s="229"/>
      <c r="C3" s="229"/>
      <c r="D3" s="229"/>
    </row>
    <row r="4" spans="1:6" x14ac:dyDescent="0.25">
      <c r="A4" s="250" t="s">
        <v>78</v>
      </c>
      <c r="B4" s="236">
        <v>9971</v>
      </c>
      <c r="C4" s="634">
        <v>9187</v>
      </c>
      <c r="D4" s="236">
        <v>10358</v>
      </c>
    </row>
    <row r="5" spans="1:6" x14ac:dyDescent="0.25">
      <c r="A5" s="251" t="s">
        <v>79</v>
      </c>
      <c r="B5" s="237">
        <v>1100</v>
      </c>
      <c r="C5" s="634">
        <v>1291</v>
      </c>
      <c r="D5" s="237">
        <v>1300</v>
      </c>
    </row>
    <row r="6" spans="1:6" x14ac:dyDescent="0.25">
      <c r="A6" s="251" t="s">
        <v>80</v>
      </c>
      <c r="B6" s="237">
        <v>4032</v>
      </c>
      <c r="C6" s="634">
        <v>3815</v>
      </c>
      <c r="D6" s="237">
        <v>4222</v>
      </c>
      <c r="F6" s="221"/>
    </row>
    <row r="7" spans="1:6" x14ac:dyDescent="0.25">
      <c r="A7" s="251" t="s">
        <v>81</v>
      </c>
      <c r="B7" s="237">
        <v>180</v>
      </c>
      <c r="C7" s="634">
        <v>87</v>
      </c>
      <c r="D7" s="237">
        <v>150</v>
      </c>
    </row>
    <row r="8" spans="1:6" x14ac:dyDescent="0.25">
      <c r="A8" s="251" t="s">
        <v>210</v>
      </c>
      <c r="B8" s="237">
        <v>62</v>
      </c>
      <c r="C8" s="634">
        <v>0</v>
      </c>
      <c r="D8" s="237">
        <v>52</v>
      </c>
    </row>
    <row r="9" spans="1:6" x14ac:dyDescent="0.25">
      <c r="A9" s="251" t="s">
        <v>82</v>
      </c>
      <c r="B9" s="237">
        <v>261</v>
      </c>
      <c r="C9" s="634">
        <v>305</v>
      </c>
      <c r="D9" s="237">
        <v>370</v>
      </c>
    </row>
    <row r="10" spans="1:6" x14ac:dyDescent="0.25">
      <c r="A10" s="251" t="s">
        <v>83</v>
      </c>
      <c r="B10" s="237">
        <v>564</v>
      </c>
      <c r="C10" s="634">
        <v>429</v>
      </c>
      <c r="D10" s="237">
        <v>656</v>
      </c>
    </row>
    <row r="11" spans="1:6" x14ac:dyDescent="0.25">
      <c r="A11" s="251" t="s">
        <v>84</v>
      </c>
      <c r="B11" s="237">
        <v>4</v>
      </c>
      <c r="C11" s="634">
        <v>6</v>
      </c>
      <c r="D11" s="237">
        <v>6</v>
      </c>
    </row>
    <row r="12" spans="1:6" ht="15.75" thickBot="1" x14ac:dyDescent="0.3">
      <c r="A12" s="252"/>
      <c r="B12" s="239"/>
      <c r="C12" s="635">
        <v>0</v>
      </c>
      <c r="D12" s="239"/>
      <c r="E12" s="221"/>
    </row>
    <row r="13" spans="1:6" ht="15.75" thickBot="1" x14ac:dyDescent="0.3">
      <c r="A13" s="172" t="s">
        <v>85</v>
      </c>
      <c r="B13" s="240">
        <v>16174</v>
      </c>
      <c r="C13" s="240">
        <v>15120</v>
      </c>
      <c r="D13" s="240">
        <v>17114</v>
      </c>
    </row>
    <row r="14" spans="1:6" ht="15.75" thickBot="1" x14ac:dyDescent="0.3">
      <c r="A14" s="253"/>
      <c r="B14" s="170"/>
      <c r="C14" s="170"/>
      <c r="D14" s="95"/>
    </row>
    <row r="15" spans="1:6" ht="15.75" thickBot="1" x14ac:dyDescent="0.3">
      <c r="A15" s="173" t="s">
        <v>1</v>
      </c>
      <c r="B15" s="171"/>
      <c r="C15" s="171"/>
      <c r="D15" s="225"/>
    </row>
    <row r="16" spans="1:6" x14ac:dyDescent="0.25">
      <c r="A16" s="174" t="s">
        <v>86</v>
      </c>
      <c r="B16" s="241">
        <v>30</v>
      </c>
      <c r="C16" s="241">
        <v>15</v>
      </c>
      <c r="D16" s="241">
        <v>30</v>
      </c>
    </row>
    <row r="17" spans="1:6" x14ac:dyDescent="0.25">
      <c r="A17" s="175" t="s">
        <v>87</v>
      </c>
      <c r="B17" s="242">
        <v>60</v>
      </c>
      <c r="C17" s="241">
        <v>40</v>
      </c>
      <c r="D17" s="242">
        <v>40</v>
      </c>
    </row>
    <row r="18" spans="1:6" x14ac:dyDescent="0.25">
      <c r="A18" s="175" t="s">
        <v>88</v>
      </c>
      <c r="B18" s="242">
        <v>180</v>
      </c>
      <c r="C18" s="241">
        <v>307</v>
      </c>
      <c r="D18" s="242">
        <v>350</v>
      </c>
      <c r="F18" s="636" t="s">
        <v>211</v>
      </c>
    </row>
    <row r="19" spans="1:6" x14ac:dyDescent="0.25">
      <c r="A19" s="599" t="s">
        <v>89</v>
      </c>
      <c r="B19" s="183">
        <v>1700</v>
      </c>
      <c r="C19" s="241">
        <v>1975</v>
      </c>
      <c r="D19" s="183">
        <v>2000</v>
      </c>
      <c r="F19" s="636"/>
    </row>
    <row r="20" spans="1:6" ht="15.75" thickBot="1" x14ac:dyDescent="0.3">
      <c r="A20" s="599"/>
      <c r="B20" s="183"/>
      <c r="C20" s="183"/>
      <c r="D20" s="183"/>
      <c r="E20" s="221"/>
    </row>
    <row r="21" spans="1:6" ht="15.75" thickBot="1" x14ac:dyDescent="0.3">
      <c r="A21" s="600" t="s">
        <v>85</v>
      </c>
      <c r="B21" s="297">
        <v>1970</v>
      </c>
      <c r="C21" s="297">
        <v>2337</v>
      </c>
      <c r="D21" s="297">
        <v>2420</v>
      </c>
    </row>
    <row r="22" spans="1:6" ht="15.75" thickBot="1" x14ac:dyDescent="0.3">
      <c r="A22" s="253"/>
      <c r="B22" s="637"/>
      <c r="C22" s="637"/>
      <c r="D22" s="223"/>
    </row>
    <row r="23" spans="1:6" ht="15.75" thickBot="1" x14ac:dyDescent="0.3">
      <c r="A23" s="601" t="s">
        <v>2</v>
      </c>
      <c r="B23" s="100"/>
      <c r="C23" s="100"/>
      <c r="D23" s="231"/>
    </row>
    <row r="24" spans="1:6" ht="15.75" thickBot="1" x14ac:dyDescent="0.3">
      <c r="A24" s="602" t="s">
        <v>90</v>
      </c>
      <c r="B24" s="268">
        <v>5</v>
      </c>
      <c r="C24" s="268">
        <v>1</v>
      </c>
      <c r="D24" s="268">
        <v>5</v>
      </c>
    </row>
    <row r="25" spans="1:6" ht="15.75" thickBot="1" x14ac:dyDescent="0.3">
      <c r="A25" s="603" t="s">
        <v>85</v>
      </c>
      <c r="B25" s="187">
        <v>5</v>
      </c>
      <c r="C25" s="187">
        <v>1</v>
      </c>
      <c r="D25" s="187">
        <v>5</v>
      </c>
    </row>
    <row r="26" spans="1:6" x14ac:dyDescent="0.25">
      <c r="A26" s="253"/>
      <c r="B26" s="637"/>
      <c r="C26" s="637"/>
      <c r="D26" s="223"/>
    </row>
    <row r="27" spans="1:6" ht="15.75" thickBot="1" x14ac:dyDescent="0.3">
      <c r="A27" s="253"/>
      <c r="B27" s="637"/>
      <c r="C27" s="637"/>
      <c r="D27" s="223"/>
    </row>
    <row r="28" spans="1:6" ht="15.75" thickBot="1" x14ac:dyDescent="0.3">
      <c r="A28" s="604" t="s">
        <v>91</v>
      </c>
      <c r="B28" s="101"/>
      <c r="C28" s="101"/>
      <c r="D28" s="233"/>
    </row>
    <row r="29" spans="1:6" ht="15.75" thickBot="1" x14ac:dyDescent="0.3">
      <c r="A29" s="605" t="s">
        <v>92</v>
      </c>
      <c r="B29" s="272">
        <v>100</v>
      </c>
      <c r="C29" s="638">
        <v>48</v>
      </c>
      <c r="D29" s="272">
        <v>50</v>
      </c>
    </row>
    <row r="30" spans="1:6" ht="15.75" thickBot="1" x14ac:dyDescent="0.3">
      <c r="A30" s="606" t="s">
        <v>85</v>
      </c>
      <c r="B30" s="188">
        <v>100</v>
      </c>
      <c r="C30" s="188">
        <v>48</v>
      </c>
      <c r="D30" s="188">
        <v>50</v>
      </c>
    </row>
    <row r="31" spans="1:6" ht="15.75" thickBot="1" x14ac:dyDescent="0.3">
      <c r="A31" s="253"/>
      <c r="B31" s="637"/>
      <c r="C31" s="637"/>
      <c r="D31" s="223"/>
    </row>
    <row r="32" spans="1:6" ht="15.75" thickBot="1" x14ac:dyDescent="0.3">
      <c r="A32" s="607" t="s">
        <v>3</v>
      </c>
      <c r="B32" s="639">
        <v>0</v>
      </c>
      <c r="C32" s="639"/>
      <c r="D32" s="266">
        <v>0</v>
      </c>
    </row>
    <row r="33" spans="1:9" ht="15.75" thickBot="1" x14ac:dyDescent="0.3">
      <c r="A33" s="609" t="s">
        <v>85</v>
      </c>
      <c r="B33" s="103">
        <v>0</v>
      </c>
      <c r="C33" s="103"/>
      <c r="D33" s="103">
        <v>0</v>
      </c>
    </row>
    <row r="34" spans="1:9" ht="15.75" thickBot="1" x14ac:dyDescent="0.3">
      <c r="A34" s="253"/>
      <c r="B34" s="637"/>
      <c r="C34" s="637"/>
      <c r="D34" s="226"/>
      <c r="F34" s="640"/>
      <c r="G34" s="641"/>
      <c r="H34" s="640"/>
      <c r="I34" s="640"/>
    </row>
    <row r="35" spans="1:9" ht="15.75" thickBot="1" x14ac:dyDescent="0.3">
      <c r="A35" s="610" t="s">
        <v>5</v>
      </c>
      <c r="B35" s="104"/>
      <c r="C35" s="104"/>
      <c r="D35" s="235"/>
      <c r="F35" s="640"/>
      <c r="G35" s="641"/>
      <c r="H35" s="640"/>
      <c r="I35" s="640"/>
    </row>
    <row r="36" spans="1:9" x14ac:dyDescent="0.25">
      <c r="A36" s="611" t="s">
        <v>93</v>
      </c>
      <c r="B36" s="244">
        <v>15</v>
      </c>
      <c r="C36" s="244">
        <v>7</v>
      </c>
      <c r="D36" s="244">
        <v>15</v>
      </c>
    </row>
    <row r="37" spans="1:9" x14ac:dyDescent="0.25">
      <c r="A37" s="435" t="s">
        <v>94</v>
      </c>
      <c r="B37" s="245">
        <v>480</v>
      </c>
      <c r="C37" s="244">
        <v>228</v>
      </c>
      <c r="D37" s="245">
        <v>300</v>
      </c>
      <c r="E37" s="11"/>
      <c r="F37" s="491"/>
    </row>
    <row r="38" spans="1:9" x14ac:dyDescent="0.25">
      <c r="A38" s="435" t="s">
        <v>95</v>
      </c>
      <c r="B38" s="245">
        <v>1100</v>
      </c>
      <c r="C38" s="244">
        <v>1284</v>
      </c>
      <c r="D38" s="245">
        <v>1600</v>
      </c>
    </row>
    <row r="39" spans="1:9" x14ac:dyDescent="0.25">
      <c r="A39" s="435" t="s">
        <v>96</v>
      </c>
      <c r="B39" s="245">
        <v>200</v>
      </c>
      <c r="C39" s="244">
        <v>288</v>
      </c>
      <c r="D39" s="245">
        <v>400</v>
      </c>
    </row>
    <row r="40" spans="1:9" x14ac:dyDescent="0.25">
      <c r="A40" s="435" t="s">
        <v>97</v>
      </c>
      <c r="B40" s="245">
        <v>20</v>
      </c>
      <c r="C40" s="244">
        <v>4</v>
      </c>
      <c r="D40" s="245">
        <v>20</v>
      </c>
    </row>
    <row r="41" spans="1:9" ht="15.75" thickBot="1" x14ac:dyDescent="0.3">
      <c r="A41" s="612" t="s">
        <v>99</v>
      </c>
      <c r="B41" s="184">
        <v>400</v>
      </c>
      <c r="C41" s="244">
        <v>370</v>
      </c>
      <c r="D41" s="184">
        <v>400</v>
      </c>
    </row>
    <row r="42" spans="1:9" ht="15.75" thickBot="1" x14ac:dyDescent="0.3">
      <c r="A42" s="614" t="s">
        <v>85</v>
      </c>
      <c r="B42" s="430">
        <v>2215</v>
      </c>
      <c r="C42" s="430">
        <v>2181</v>
      </c>
      <c r="D42" s="430">
        <v>2735</v>
      </c>
      <c r="E42" s="221"/>
    </row>
    <row r="43" spans="1:9" ht="15.75" thickBot="1" x14ac:dyDescent="0.3">
      <c r="A43" s="277" t="s">
        <v>105</v>
      </c>
      <c r="B43" s="186">
        <v>100</v>
      </c>
      <c r="C43" s="186">
        <v>146</v>
      </c>
      <c r="D43" s="186">
        <v>150</v>
      </c>
      <c r="E43" s="221"/>
      <c r="F43" s="221"/>
    </row>
    <row r="44" spans="1:9" ht="19.5" thickBot="1" x14ac:dyDescent="0.35">
      <c r="A44" s="642" t="s">
        <v>10</v>
      </c>
      <c r="B44" s="248">
        <v>20564</v>
      </c>
      <c r="C44" s="248">
        <v>19833</v>
      </c>
      <c r="D44" s="279">
        <v>22474</v>
      </c>
      <c r="E44" s="221"/>
    </row>
    <row r="45" spans="1:9" x14ac:dyDescent="0.25">
      <c r="A45" s="491"/>
      <c r="B45" s="491"/>
      <c r="C45" s="491"/>
      <c r="D45" s="491"/>
    </row>
    <row r="46" spans="1:9" ht="13.9" customHeight="1" x14ac:dyDescent="0.25">
      <c r="A46" s="222"/>
      <c r="B46" s="222"/>
      <c r="C46" s="431"/>
      <c r="D46" s="491"/>
    </row>
    <row r="47" spans="1:9" ht="42" customHeight="1" x14ac:dyDescent="0.25">
      <c r="A47" s="685" t="s">
        <v>212</v>
      </c>
      <c r="B47" s="685"/>
      <c r="C47" s="685"/>
      <c r="D47" s="685"/>
    </row>
    <row r="48" spans="1:9" x14ac:dyDescent="0.25">
      <c r="A48" s="491"/>
      <c r="B48" s="491"/>
      <c r="C48" s="491"/>
      <c r="D48" s="491"/>
    </row>
    <row r="49" spans="1:4" ht="30.75" customHeight="1" x14ac:dyDescent="0.25">
      <c r="A49" s="685" t="s">
        <v>213</v>
      </c>
      <c r="B49" s="685"/>
      <c r="C49" s="685"/>
      <c r="D49" s="685"/>
    </row>
    <row r="50" spans="1:4" x14ac:dyDescent="0.25">
      <c r="A50" s="491"/>
      <c r="B50" s="491"/>
      <c r="C50" s="491"/>
      <c r="D50" s="491"/>
    </row>
    <row r="51" spans="1:4" ht="51" customHeight="1" x14ac:dyDescent="0.25">
      <c r="A51" s="658" t="s">
        <v>214</v>
      </c>
      <c r="B51" s="658"/>
      <c r="C51" s="658"/>
      <c r="D51" s="658"/>
    </row>
    <row r="53" spans="1:4" x14ac:dyDescent="0.25">
      <c r="A53" s="643"/>
    </row>
    <row r="54" spans="1:4" x14ac:dyDescent="0.25">
      <c r="A54" s="643"/>
    </row>
    <row r="55" spans="1:4" x14ac:dyDescent="0.25">
      <c r="A55" s="643"/>
    </row>
    <row r="56" spans="1:4" x14ac:dyDescent="0.25">
      <c r="A56" s="643"/>
    </row>
    <row r="57" spans="1:4" x14ac:dyDescent="0.25">
      <c r="A57" s="643"/>
    </row>
    <row r="58" spans="1:4" x14ac:dyDescent="0.25">
      <c r="A58" s="643"/>
    </row>
    <row r="59" spans="1:4" x14ac:dyDescent="0.25">
      <c r="A59" s="643"/>
    </row>
    <row r="60" spans="1:4" x14ac:dyDescent="0.25">
      <c r="A60" s="643"/>
    </row>
  </sheetData>
  <mergeCells count="3">
    <mergeCell ref="A47:D47"/>
    <mergeCell ref="A49:D49"/>
    <mergeCell ref="A51:D5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51"/>
  <sheetViews>
    <sheetView topLeftCell="A31" workbookViewId="0">
      <selection activeCell="D42" sqref="D42"/>
    </sheetView>
  </sheetViews>
  <sheetFormatPr defaultRowHeight="15" x14ac:dyDescent="0.25"/>
  <cols>
    <col min="1" max="1" width="37.7109375" bestFit="1" customWidth="1"/>
    <col min="2" max="2" width="19.42578125" customWidth="1"/>
    <col min="3" max="3" width="24" customWidth="1"/>
    <col min="4" max="4" width="18.42578125" customWidth="1"/>
  </cols>
  <sheetData>
    <row r="1" spans="1:6" ht="24" thickBot="1" x14ac:dyDescent="0.4">
      <c r="A1" s="232" t="s">
        <v>140</v>
      </c>
      <c r="B1" s="217"/>
      <c r="C1" s="217"/>
      <c r="D1" s="216"/>
      <c r="E1" s="216"/>
      <c r="F1" s="216"/>
    </row>
    <row r="2" spans="1:6" ht="19.5" thickBot="1" x14ac:dyDescent="0.35">
      <c r="A2" s="82" t="s">
        <v>120</v>
      </c>
      <c r="B2" s="264" t="s">
        <v>111</v>
      </c>
      <c r="C2" s="264" t="s">
        <v>141</v>
      </c>
      <c r="D2" s="265" t="s">
        <v>142</v>
      </c>
      <c r="E2" s="216"/>
      <c r="F2" s="216"/>
    </row>
    <row r="3" spans="1:6" ht="15.75" thickBot="1" x14ac:dyDescent="0.3">
      <c r="A3" s="228" t="s">
        <v>77</v>
      </c>
      <c r="B3" s="249"/>
      <c r="C3" s="249"/>
      <c r="D3" s="229"/>
      <c r="E3" s="216"/>
      <c r="F3" s="216"/>
    </row>
    <row r="4" spans="1:6" x14ac:dyDescent="0.25">
      <c r="A4" s="254" t="s">
        <v>78</v>
      </c>
      <c r="B4" s="250">
        <v>642</v>
      </c>
      <c r="C4" s="250">
        <v>662</v>
      </c>
      <c r="D4" s="236">
        <v>867</v>
      </c>
      <c r="E4" s="216"/>
      <c r="F4" s="216"/>
    </row>
    <row r="5" spans="1:6" x14ac:dyDescent="0.25">
      <c r="A5" s="255" t="s">
        <v>79</v>
      </c>
      <c r="B5" s="251">
        <v>82</v>
      </c>
      <c r="C5" s="251">
        <v>73</v>
      </c>
      <c r="D5" s="237">
        <v>52</v>
      </c>
      <c r="E5" s="216"/>
      <c r="F5" s="216"/>
    </row>
    <row r="6" spans="1:6" x14ac:dyDescent="0.25">
      <c r="A6" s="255" t="s">
        <v>80</v>
      </c>
      <c r="B6" s="251">
        <v>264</v>
      </c>
      <c r="C6" s="251">
        <v>252</v>
      </c>
      <c r="D6" s="237">
        <v>335</v>
      </c>
      <c r="E6" s="216"/>
      <c r="F6" s="221"/>
    </row>
    <row r="7" spans="1:6" x14ac:dyDescent="0.25">
      <c r="A7" s="255" t="s">
        <v>81</v>
      </c>
      <c r="B7" s="251">
        <v>0</v>
      </c>
      <c r="C7" s="251">
        <v>0</v>
      </c>
      <c r="D7" s="238">
        <v>0</v>
      </c>
      <c r="E7" s="216"/>
      <c r="F7" s="216"/>
    </row>
    <row r="8" spans="1:6" x14ac:dyDescent="0.25">
      <c r="A8" s="255" t="s">
        <v>98</v>
      </c>
      <c r="B8" s="251">
        <v>0</v>
      </c>
      <c r="C8" s="251">
        <v>0</v>
      </c>
      <c r="D8" s="238">
        <v>0</v>
      </c>
      <c r="E8" s="216"/>
      <c r="F8" s="216"/>
    </row>
    <row r="9" spans="1:6" x14ac:dyDescent="0.25">
      <c r="A9" s="255" t="s">
        <v>82</v>
      </c>
      <c r="B9" s="251">
        <v>20</v>
      </c>
      <c r="C9" s="251">
        <v>17</v>
      </c>
      <c r="D9" s="237">
        <v>29</v>
      </c>
      <c r="E9" s="216"/>
      <c r="F9" s="216"/>
    </row>
    <row r="10" spans="1:6" x14ac:dyDescent="0.25">
      <c r="A10" s="255" t="s">
        <v>83</v>
      </c>
      <c r="B10" s="251">
        <v>23</v>
      </c>
      <c r="C10" s="251">
        <v>18</v>
      </c>
      <c r="D10" s="237">
        <v>36</v>
      </c>
      <c r="E10" s="216"/>
      <c r="F10" s="216"/>
    </row>
    <row r="11" spans="1:6" x14ac:dyDescent="0.25">
      <c r="A11" s="255" t="s">
        <v>84</v>
      </c>
      <c r="B11" s="251">
        <v>1</v>
      </c>
      <c r="C11" s="251">
        <v>2</v>
      </c>
      <c r="D11" s="237">
        <v>1</v>
      </c>
      <c r="E11" s="216"/>
      <c r="F11" s="216"/>
    </row>
    <row r="12" spans="1:6" ht="15.75" thickBot="1" x14ac:dyDescent="0.3">
      <c r="A12" s="256" t="s">
        <v>182</v>
      </c>
      <c r="B12" s="252"/>
      <c r="C12" s="252">
        <v>17</v>
      </c>
      <c r="D12" s="239"/>
      <c r="E12" s="216"/>
      <c r="F12" s="216"/>
    </row>
    <row r="13" spans="1:6" ht="15.75" thickBot="1" x14ac:dyDescent="0.3">
      <c r="A13" s="257" t="s">
        <v>85</v>
      </c>
      <c r="B13" s="240">
        <v>1032</v>
      </c>
      <c r="C13" s="240">
        <v>1041</v>
      </c>
      <c r="D13" s="240">
        <v>1320</v>
      </c>
      <c r="E13" s="216"/>
      <c r="F13" s="216"/>
    </row>
    <row r="14" spans="1:6" ht="15.75" thickBot="1" x14ac:dyDescent="0.3">
      <c r="A14" s="219"/>
      <c r="B14" s="253"/>
      <c r="C14" s="253"/>
      <c r="D14" s="220"/>
      <c r="E14" s="216"/>
      <c r="F14" s="216"/>
    </row>
    <row r="15" spans="1:6" ht="15.75" thickBot="1" x14ac:dyDescent="0.3">
      <c r="A15" s="224" t="s">
        <v>1</v>
      </c>
      <c r="B15" s="280"/>
      <c r="C15" s="280"/>
      <c r="D15" s="225"/>
      <c r="E15" s="216"/>
      <c r="F15" s="216"/>
    </row>
    <row r="16" spans="1:6" x14ac:dyDescent="0.25">
      <c r="A16" s="258" t="s">
        <v>86</v>
      </c>
      <c r="B16" s="281">
        <v>25</v>
      </c>
      <c r="C16" s="281">
        <v>1</v>
      </c>
      <c r="D16" s="241">
        <v>4</v>
      </c>
      <c r="E16" s="216"/>
      <c r="F16" s="216"/>
    </row>
    <row r="17" spans="1:6" x14ac:dyDescent="0.25">
      <c r="A17" s="259" t="s">
        <v>87</v>
      </c>
      <c r="B17" s="282">
        <v>5</v>
      </c>
      <c r="C17" s="282">
        <v>0</v>
      </c>
      <c r="D17" s="242">
        <v>0</v>
      </c>
      <c r="E17" s="161"/>
      <c r="F17" s="161"/>
    </row>
    <row r="18" spans="1:6" x14ac:dyDescent="0.25">
      <c r="A18" s="259" t="s">
        <v>88</v>
      </c>
      <c r="B18" s="282">
        <v>10</v>
      </c>
      <c r="C18" s="282">
        <v>0</v>
      </c>
      <c r="D18" s="242">
        <v>7</v>
      </c>
      <c r="E18" s="161"/>
      <c r="F18" s="161"/>
    </row>
    <row r="19" spans="1:6" x14ac:dyDescent="0.25">
      <c r="A19" s="260" t="s">
        <v>121</v>
      </c>
      <c r="B19" s="283">
        <v>10</v>
      </c>
      <c r="C19" s="283">
        <v>5</v>
      </c>
      <c r="D19" s="243">
        <v>7</v>
      </c>
      <c r="E19" s="161"/>
      <c r="F19" s="161"/>
    </row>
    <row r="20" spans="1:6" ht="15.75" thickBot="1" x14ac:dyDescent="0.3">
      <c r="A20" s="260"/>
      <c r="B20" s="283"/>
      <c r="C20" s="283"/>
      <c r="D20" s="243"/>
      <c r="E20" s="161"/>
      <c r="F20" s="161"/>
    </row>
    <row r="21" spans="1:6" ht="15.75" thickBot="1" x14ac:dyDescent="0.3">
      <c r="A21" s="275" t="s">
        <v>85</v>
      </c>
      <c r="B21" s="284">
        <v>50</v>
      </c>
      <c r="C21" s="284">
        <v>6</v>
      </c>
      <c r="D21" s="297">
        <v>18</v>
      </c>
      <c r="E21" s="161"/>
      <c r="F21" s="161"/>
    </row>
    <row r="22" spans="1:6" ht="15.75" thickBot="1" x14ac:dyDescent="0.3">
      <c r="A22" s="219"/>
      <c r="B22" s="285"/>
      <c r="C22" s="285"/>
      <c r="D22" s="223"/>
      <c r="E22" s="161"/>
      <c r="F22" s="161"/>
    </row>
    <row r="23" spans="1:6" ht="15.75" thickBot="1" x14ac:dyDescent="0.3">
      <c r="A23" s="230" t="s">
        <v>2</v>
      </c>
      <c r="B23" s="286"/>
      <c r="C23" s="286"/>
      <c r="D23" s="231"/>
      <c r="E23" s="161"/>
      <c r="F23" s="161"/>
    </row>
    <row r="24" spans="1:6" ht="15.75" thickBot="1" x14ac:dyDescent="0.3">
      <c r="A24" s="267" t="s">
        <v>90</v>
      </c>
      <c r="B24" s="287">
        <v>5</v>
      </c>
      <c r="C24" s="287">
        <v>12</v>
      </c>
      <c r="D24" s="268">
        <v>7</v>
      </c>
      <c r="E24" s="161"/>
      <c r="F24" s="161"/>
    </row>
    <row r="25" spans="1:6" ht="15.75" thickBot="1" x14ac:dyDescent="0.3">
      <c r="A25" s="269" t="s">
        <v>85</v>
      </c>
      <c r="B25" s="288">
        <v>5</v>
      </c>
      <c r="C25" s="288">
        <v>12</v>
      </c>
      <c r="D25" s="270">
        <v>7</v>
      </c>
      <c r="E25" s="161"/>
      <c r="F25" s="161"/>
    </row>
    <row r="26" spans="1:6" x14ac:dyDescent="0.25">
      <c r="A26" s="219"/>
      <c r="B26" s="285"/>
      <c r="C26" s="285"/>
      <c r="D26" s="223"/>
      <c r="E26" s="161"/>
      <c r="F26" s="161"/>
    </row>
    <row r="27" spans="1:6" ht="15.75" thickBot="1" x14ac:dyDescent="0.3">
      <c r="A27" s="219"/>
      <c r="B27" s="285"/>
      <c r="C27" s="285"/>
      <c r="D27" s="223"/>
      <c r="E27" s="161"/>
      <c r="F27" s="161"/>
    </row>
    <row r="28" spans="1:6" ht="15.75" thickBot="1" x14ac:dyDescent="0.3">
      <c r="A28" s="227" t="s">
        <v>91</v>
      </c>
      <c r="B28" s="289"/>
      <c r="C28" s="289"/>
      <c r="D28" s="233"/>
      <c r="E28" s="161"/>
      <c r="F28" s="161"/>
    </row>
    <row r="29" spans="1:6" ht="15.75" thickBot="1" x14ac:dyDescent="0.3">
      <c r="A29" s="271" t="s">
        <v>92</v>
      </c>
      <c r="B29" s="290">
        <v>10</v>
      </c>
      <c r="C29" s="290">
        <v>0</v>
      </c>
      <c r="D29" s="272">
        <v>0</v>
      </c>
      <c r="E29" s="161"/>
      <c r="F29" s="161"/>
    </row>
    <row r="30" spans="1:6" ht="15.75" thickBot="1" x14ac:dyDescent="0.3">
      <c r="A30" s="273" t="s">
        <v>85</v>
      </c>
      <c r="B30" s="291">
        <v>10</v>
      </c>
      <c r="C30" s="291">
        <v>0</v>
      </c>
      <c r="D30" s="274">
        <v>0</v>
      </c>
      <c r="E30" s="161"/>
      <c r="F30" s="161"/>
    </row>
    <row r="31" spans="1:6" ht="15.75" thickBot="1" x14ac:dyDescent="0.3">
      <c r="A31" s="219"/>
      <c r="B31" s="285"/>
      <c r="C31" s="285"/>
      <c r="D31" s="223"/>
      <c r="E31" s="161"/>
      <c r="F31" s="161"/>
    </row>
    <row r="32" spans="1:6" ht="15.75" thickBot="1" x14ac:dyDescent="0.3">
      <c r="A32" s="266" t="s">
        <v>3</v>
      </c>
      <c r="B32" s="266">
        <v>60</v>
      </c>
      <c r="C32" s="266">
        <v>3</v>
      </c>
      <c r="D32" s="266">
        <v>70</v>
      </c>
      <c r="E32" s="161"/>
      <c r="F32" s="161"/>
    </row>
    <row r="33" spans="1:6" ht="15.75" thickBot="1" x14ac:dyDescent="0.3">
      <c r="A33" s="296" t="s">
        <v>85</v>
      </c>
      <c r="B33" s="296">
        <v>60</v>
      </c>
      <c r="C33" s="296">
        <v>3</v>
      </c>
      <c r="D33" s="296">
        <v>70</v>
      </c>
      <c r="E33" s="161"/>
      <c r="F33" s="161"/>
    </row>
    <row r="34" spans="1:6" ht="15.75" thickBot="1" x14ac:dyDescent="0.3">
      <c r="A34" s="219"/>
      <c r="B34" s="285"/>
      <c r="C34" s="285"/>
      <c r="D34" s="226"/>
      <c r="E34" s="161"/>
      <c r="F34" s="161"/>
    </row>
    <row r="35" spans="1:6" ht="15.75" thickBot="1" x14ac:dyDescent="0.3">
      <c r="A35" s="234" t="s">
        <v>5</v>
      </c>
      <c r="B35" s="292"/>
      <c r="C35" s="292"/>
      <c r="D35" s="235"/>
      <c r="E35" s="161"/>
      <c r="F35" s="161"/>
    </row>
    <row r="36" spans="1:6" x14ac:dyDescent="0.25">
      <c r="A36" s="624" t="s">
        <v>93</v>
      </c>
      <c r="B36" s="193">
        <v>3</v>
      </c>
      <c r="C36" s="193">
        <v>2</v>
      </c>
      <c r="D36" s="625">
        <v>3</v>
      </c>
      <c r="E36" s="161"/>
      <c r="F36" s="161"/>
    </row>
    <row r="37" spans="1:6" x14ac:dyDescent="0.25">
      <c r="A37" s="261" t="s">
        <v>94</v>
      </c>
      <c r="B37" s="294">
        <v>3</v>
      </c>
      <c r="C37" s="294">
        <v>2</v>
      </c>
      <c r="D37" s="245">
        <v>3</v>
      </c>
      <c r="E37" s="161"/>
      <c r="F37" s="161"/>
    </row>
    <row r="38" spans="1:6" x14ac:dyDescent="0.25">
      <c r="A38" s="261" t="s">
        <v>95</v>
      </c>
      <c r="B38" s="294">
        <v>5</v>
      </c>
      <c r="C38" s="294">
        <v>7</v>
      </c>
      <c r="D38" s="246">
        <v>7</v>
      </c>
      <c r="E38" s="161"/>
      <c r="F38" s="161"/>
    </row>
    <row r="39" spans="1:6" x14ac:dyDescent="0.25">
      <c r="A39" s="261" t="s">
        <v>96</v>
      </c>
      <c r="B39" s="294">
        <v>2</v>
      </c>
      <c r="C39" s="294">
        <v>2</v>
      </c>
      <c r="D39" s="246">
        <v>2</v>
      </c>
      <c r="E39" s="161"/>
      <c r="F39" s="161"/>
    </row>
    <row r="40" spans="1:6" x14ac:dyDescent="0.25">
      <c r="A40" s="261" t="s">
        <v>97</v>
      </c>
      <c r="B40" s="294">
        <v>1</v>
      </c>
      <c r="C40" s="294">
        <v>0</v>
      </c>
      <c r="D40" s="246">
        <v>1</v>
      </c>
      <c r="E40" s="161"/>
      <c r="F40" s="161"/>
    </row>
    <row r="41" spans="1:6" ht="15.75" thickBot="1" x14ac:dyDescent="0.3">
      <c r="A41" s="616" t="s">
        <v>183</v>
      </c>
      <c r="B41" s="617">
        <v>10</v>
      </c>
      <c r="C41" s="617">
        <v>3</v>
      </c>
      <c r="D41" s="628">
        <v>10</v>
      </c>
      <c r="E41" s="161"/>
      <c r="F41" s="161"/>
    </row>
    <row r="42" spans="1:6" ht="15.75" thickBot="1" x14ac:dyDescent="0.3">
      <c r="A42" s="618" t="s">
        <v>85</v>
      </c>
      <c r="B42" s="619">
        <v>24</v>
      </c>
      <c r="C42" s="619">
        <v>16</v>
      </c>
      <c r="D42" s="623">
        <v>26</v>
      </c>
      <c r="E42" s="161"/>
      <c r="F42" s="161"/>
    </row>
    <row r="43" spans="1:6" ht="15.75" thickBot="1" x14ac:dyDescent="0.3">
      <c r="A43" s="276"/>
      <c r="B43" s="277"/>
      <c r="C43" s="277"/>
      <c r="D43" s="278"/>
      <c r="E43" s="161"/>
      <c r="F43" s="161"/>
    </row>
    <row r="44" spans="1:6" ht="19.5" thickBot="1" x14ac:dyDescent="0.35">
      <c r="A44" s="263" t="s">
        <v>10</v>
      </c>
      <c r="B44" s="279">
        <v>1181</v>
      </c>
      <c r="C44" s="279">
        <v>1078</v>
      </c>
      <c r="D44" s="248">
        <v>1441</v>
      </c>
      <c r="E44" s="161"/>
      <c r="F44" s="161"/>
    </row>
    <row r="45" spans="1:6" x14ac:dyDescent="0.25">
      <c r="A45" s="218"/>
      <c r="B45" s="218"/>
      <c r="C45" s="218"/>
      <c r="D45" s="218"/>
      <c r="E45" s="161"/>
      <c r="F45" s="161"/>
    </row>
    <row r="46" spans="1:6" x14ac:dyDescent="0.25">
      <c r="A46" s="222"/>
      <c r="B46" s="222"/>
      <c r="C46" s="222"/>
      <c r="D46" s="218"/>
      <c r="E46" s="161"/>
      <c r="F46" s="161"/>
    </row>
    <row r="47" spans="1:6" ht="33" customHeight="1" x14ac:dyDescent="0.25">
      <c r="A47" s="218"/>
      <c r="B47" s="218"/>
      <c r="C47" s="218"/>
      <c r="D47" s="218"/>
      <c r="E47" s="161"/>
      <c r="F47" s="161"/>
    </row>
    <row r="48" spans="1:6" x14ac:dyDescent="0.25">
      <c r="A48" s="218"/>
      <c r="B48" s="218"/>
      <c r="C48" s="218"/>
      <c r="D48" s="218"/>
      <c r="E48" s="161"/>
      <c r="F48" s="161"/>
    </row>
    <row r="49" spans="1:11" ht="4.1500000000000004" customHeight="1" x14ac:dyDescent="0.25">
      <c r="A49" s="218"/>
      <c r="B49" s="218"/>
      <c r="C49" s="218"/>
      <c r="D49" s="218"/>
      <c r="E49" s="161"/>
      <c r="F49" s="161"/>
    </row>
    <row r="50" spans="1:11" ht="23.45" customHeight="1" x14ac:dyDescent="0.25">
      <c r="A50" s="218"/>
      <c r="B50" s="218"/>
      <c r="C50" s="218"/>
      <c r="D50" s="218"/>
      <c r="E50" s="155"/>
      <c r="F50" s="155"/>
      <c r="G50" s="113"/>
      <c r="H50" s="113"/>
      <c r="I50" s="113"/>
      <c r="J50" s="113"/>
      <c r="K50" s="113"/>
    </row>
    <row r="51" spans="1:11" x14ac:dyDescent="0.25">
      <c r="A51" s="18"/>
      <c r="B51" s="18"/>
      <c r="C51" s="18"/>
      <c r="D51" s="18"/>
    </row>
  </sheetData>
  <pageMargins left="0.7" right="0.7" top="0.78740157499999996" bottom="0.78740157499999996" header="0.3" footer="0.3"/>
  <pageSetup paperSize="9" scale="8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49"/>
  <sheetViews>
    <sheetView topLeftCell="A42" workbookViewId="0">
      <selection activeCell="A2" sqref="A2"/>
    </sheetView>
  </sheetViews>
  <sheetFormatPr defaultColWidth="9.140625" defaultRowHeight="15" x14ac:dyDescent="0.25"/>
  <cols>
    <col min="1" max="1" width="37.7109375" style="438" bestFit="1" customWidth="1"/>
    <col min="2" max="2" width="21.140625" style="438" bestFit="1" customWidth="1"/>
    <col min="3" max="3" width="24" style="438" customWidth="1"/>
    <col min="4" max="4" width="22.7109375" style="438" bestFit="1" customWidth="1"/>
    <col min="5" max="16384" width="9.140625" style="438"/>
  </cols>
  <sheetData>
    <row r="1" spans="1:16" ht="24" thickBot="1" x14ac:dyDescent="0.4">
      <c r="A1" s="232" t="s">
        <v>135</v>
      </c>
      <c r="B1" s="439"/>
      <c r="C1" s="439"/>
    </row>
    <row r="2" spans="1:16" ht="19.5" thickBot="1" x14ac:dyDescent="0.35">
      <c r="A2" s="82" t="s">
        <v>187</v>
      </c>
      <c r="B2" s="264" t="s">
        <v>111</v>
      </c>
      <c r="C2" s="264" t="s">
        <v>141</v>
      </c>
      <c r="D2" s="265" t="s">
        <v>142</v>
      </c>
      <c r="H2" s="596"/>
      <c r="I2" s="596"/>
      <c r="J2" s="596"/>
      <c r="K2" s="596"/>
      <c r="L2" s="596"/>
      <c r="M2" s="596"/>
      <c r="N2" s="596"/>
      <c r="O2" s="596"/>
      <c r="P2" s="596"/>
    </row>
    <row r="3" spans="1:16" ht="15.75" thickBot="1" x14ac:dyDescent="0.3">
      <c r="A3" s="228" t="s">
        <v>77</v>
      </c>
      <c r="B3" s="493"/>
      <c r="C3" s="493"/>
      <c r="D3" s="229"/>
      <c r="H3" s="596"/>
      <c r="I3" s="596"/>
      <c r="J3" s="596"/>
      <c r="K3" s="596"/>
      <c r="L3" s="596"/>
      <c r="M3" s="596"/>
      <c r="N3" s="596"/>
      <c r="O3" s="596"/>
      <c r="P3" s="596"/>
    </row>
    <row r="4" spans="1:16" ht="15" customHeight="1" x14ac:dyDescent="0.25">
      <c r="A4" s="442" t="s">
        <v>78</v>
      </c>
      <c r="B4" s="168"/>
      <c r="C4" s="83"/>
      <c r="D4" s="236"/>
      <c r="H4" s="596"/>
      <c r="I4" s="596"/>
      <c r="J4" s="596"/>
      <c r="K4" s="596"/>
      <c r="L4" s="596"/>
      <c r="M4" s="596"/>
      <c r="N4" s="596"/>
      <c r="O4" s="596"/>
      <c r="P4" s="596"/>
    </row>
    <row r="5" spans="1:16" ht="15" customHeight="1" x14ac:dyDescent="0.25">
      <c r="A5" s="444" t="s">
        <v>79</v>
      </c>
      <c r="B5" s="168"/>
      <c r="C5" s="168"/>
      <c r="D5" s="237"/>
      <c r="H5" s="596"/>
      <c r="I5" s="596"/>
      <c r="J5" s="596"/>
      <c r="K5" s="596"/>
      <c r="L5" s="596"/>
      <c r="M5" s="596"/>
      <c r="N5" s="596"/>
      <c r="O5" s="596"/>
      <c r="P5" s="596"/>
    </row>
    <row r="6" spans="1:16" x14ac:dyDescent="0.25">
      <c r="A6" s="444" t="s">
        <v>80</v>
      </c>
      <c r="B6" s="168"/>
      <c r="C6" s="168"/>
      <c r="D6" s="237"/>
      <c r="F6" s="221"/>
    </row>
    <row r="7" spans="1:16" x14ac:dyDescent="0.25">
      <c r="A7" s="444" t="s">
        <v>81</v>
      </c>
      <c r="B7" s="168"/>
      <c r="C7" s="168"/>
      <c r="D7" s="237"/>
    </row>
    <row r="8" spans="1:16" x14ac:dyDescent="0.25">
      <c r="A8" s="444" t="s">
        <v>98</v>
      </c>
      <c r="B8" s="168"/>
      <c r="C8" s="168"/>
      <c r="D8" s="237"/>
    </row>
    <row r="9" spans="1:16" x14ac:dyDescent="0.25">
      <c r="A9" s="444" t="s">
        <v>82</v>
      </c>
      <c r="B9" s="168"/>
      <c r="C9" s="168"/>
      <c r="D9" s="237"/>
    </row>
    <row r="10" spans="1:16" x14ac:dyDescent="0.25">
      <c r="A10" s="444" t="s">
        <v>83</v>
      </c>
      <c r="B10" s="168"/>
      <c r="C10" s="168"/>
      <c r="D10" s="237"/>
    </row>
    <row r="11" spans="1:16" x14ac:dyDescent="0.25">
      <c r="A11" s="444" t="s">
        <v>84</v>
      </c>
      <c r="B11" s="168"/>
      <c r="C11" s="168"/>
      <c r="D11" s="237"/>
    </row>
    <row r="12" spans="1:16" ht="15.75" thickBot="1" x14ac:dyDescent="0.3">
      <c r="A12" s="256"/>
      <c r="B12" s="84"/>
      <c r="C12" s="84"/>
      <c r="D12" s="180"/>
    </row>
    <row r="13" spans="1:16" ht="15.75" thickBot="1" x14ac:dyDescent="0.3">
      <c r="A13" s="445" t="s">
        <v>85</v>
      </c>
      <c r="B13" s="240">
        <v>4197</v>
      </c>
      <c r="C13" s="240">
        <v>3926</v>
      </c>
      <c r="D13" s="240">
        <v>4118</v>
      </c>
    </row>
    <row r="14" spans="1:16" ht="15.75" thickBot="1" x14ac:dyDescent="0.3">
      <c r="A14" s="219"/>
      <c r="B14" s="285"/>
      <c r="C14" s="285"/>
      <c r="D14" s="95"/>
    </row>
    <row r="15" spans="1:16" ht="15.75" thickBot="1" x14ac:dyDescent="0.3">
      <c r="A15" s="224" t="s">
        <v>1</v>
      </c>
      <c r="B15" s="280"/>
      <c r="C15" s="280"/>
      <c r="D15" s="171"/>
    </row>
    <row r="16" spans="1:16" x14ac:dyDescent="0.25">
      <c r="A16" s="449" t="s">
        <v>86</v>
      </c>
      <c r="B16" s="281"/>
      <c r="C16" s="281"/>
      <c r="D16" s="241"/>
    </row>
    <row r="17" spans="1:4" x14ac:dyDescent="0.25">
      <c r="A17" s="259" t="s">
        <v>87</v>
      </c>
      <c r="B17" s="281"/>
      <c r="C17" s="282"/>
      <c r="D17" s="242"/>
    </row>
    <row r="18" spans="1:4" x14ac:dyDescent="0.25">
      <c r="A18" s="259" t="s">
        <v>88</v>
      </c>
      <c r="B18" s="281"/>
      <c r="C18" s="282"/>
      <c r="D18" s="242"/>
    </row>
    <row r="19" spans="1:4" x14ac:dyDescent="0.25">
      <c r="A19" s="451" t="s">
        <v>89</v>
      </c>
      <c r="B19" s="281"/>
      <c r="C19" s="283"/>
      <c r="D19" s="183"/>
    </row>
    <row r="20" spans="1:4" ht="15.75" thickBot="1" x14ac:dyDescent="0.3">
      <c r="A20" s="451"/>
      <c r="B20" s="281"/>
      <c r="C20" s="283"/>
      <c r="D20" s="183"/>
    </row>
    <row r="21" spans="1:4" ht="15.75" thickBot="1" x14ac:dyDescent="0.3">
      <c r="A21" s="453" t="s">
        <v>85</v>
      </c>
      <c r="B21" s="284">
        <v>370</v>
      </c>
      <c r="C21" s="284">
        <v>326.79999999999995</v>
      </c>
      <c r="D21" s="297">
        <v>450</v>
      </c>
    </row>
    <row r="22" spans="1:4" ht="15.75" thickBot="1" x14ac:dyDescent="0.3">
      <c r="A22" s="219"/>
      <c r="B22" s="285"/>
      <c r="C22" s="285"/>
      <c r="D22" s="223"/>
    </row>
    <row r="23" spans="1:4" ht="15.75" thickBot="1" x14ac:dyDescent="0.3">
      <c r="A23" s="230" t="s">
        <v>2</v>
      </c>
      <c r="B23" s="286"/>
      <c r="C23" s="286"/>
      <c r="D23" s="100"/>
    </row>
    <row r="24" spans="1:4" ht="15.75" thickBot="1" x14ac:dyDescent="0.3">
      <c r="A24" s="457" t="s">
        <v>90</v>
      </c>
      <c r="B24" s="287"/>
      <c r="C24" s="287"/>
      <c r="D24" s="268"/>
    </row>
    <row r="25" spans="1:4" ht="15.75" thickBot="1" x14ac:dyDescent="0.3">
      <c r="A25" s="459" t="s">
        <v>85</v>
      </c>
      <c r="B25" s="288">
        <v>40</v>
      </c>
      <c r="C25" s="288">
        <v>59</v>
      </c>
      <c r="D25" s="187">
        <v>62</v>
      </c>
    </row>
    <row r="26" spans="1:4" x14ac:dyDescent="0.25">
      <c r="A26" s="219"/>
      <c r="B26" s="285"/>
      <c r="C26" s="285"/>
      <c r="D26" s="223"/>
    </row>
    <row r="27" spans="1:4" ht="15.75" thickBot="1" x14ac:dyDescent="0.3">
      <c r="A27" s="219"/>
      <c r="B27" s="285"/>
      <c r="C27" s="285"/>
      <c r="D27" s="223"/>
    </row>
    <row r="28" spans="1:4" ht="15.75" thickBot="1" x14ac:dyDescent="0.3">
      <c r="A28" s="227" t="s">
        <v>91</v>
      </c>
      <c r="B28" s="289"/>
      <c r="C28" s="289"/>
      <c r="D28" s="101"/>
    </row>
    <row r="29" spans="1:4" ht="15.75" thickBot="1" x14ac:dyDescent="0.3">
      <c r="A29" s="463" t="s">
        <v>92</v>
      </c>
      <c r="B29" s="290"/>
      <c r="C29" s="290"/>
      <c r="D29" s="272"/>
    </row>
    <row r="30" spans="1:4" ht="15.75" thickBot="1" x14ac:dyDescent="0.3">
      <c r="A30" s="465" t="s">
        <v>85</v>
      </c>
      <c r="B30" s="291">
        <v>70</v>
      </c>
      <c r="C30" s="291">
        <v>6</v>
      </c>
      <c r="D30" s="188">
        <v>15</v>
      </c>
    </row>
    <row r="31" spans="1:4" ht="15.75" thickBot="1" x14ac:dyDescent="0.3">
      <c r="A31" s="219"/>
      <c r="B31" s="285"/>
      <c r="C31" s="285"/>
      <c r="D31" s="223"/>
    </row>
    <row r="32" spans="1:4" ht="15.75" thickBot="1" x14ac:dyDescent="0.3">
      <c r="A32" s="162" t="s">
        <v>3</v>
      </c>
      <c r="B32" s="102"/>
      <c r="C32" s="102"/>
      <c r="D32" s="102">
        <v>0</v>
      </c>
    </row>
    <row r="33" spans="1:4" ht="15.75" thickBot="1" x14ac:dyDescent="0.3">
      <c r="A33" s="164" t="s">
        <v>85</v>
      </c>
      <c r="B33" s="509">
        <v>0</v>
      </c>
      <c r="C33" s="509">
        <v>0</v>
      </c>
      <c r="D33" s="509">
        <v>0</v>
      </c>
    </row>
    <row r="34" spans="1:4" ht="15.75" thickBot="1" x14ac:dyDescent="0.3">
      <c r="A34" s="219"/>
      <c r="B34" s="285"/>
      <c r="C34" s="285"/>
      <c r="D34" s="223"/>
    </row>
    <row r="35" spans="1:4" ht="15.75" thickBot="1" x14ac:dyDescent="0.3">
      <c r="A35" s="234" t="s">
        <v>5</v>
      </c>
      <c r="B35" s="292"/>
      <c r="C35" s="292"/>
      <c r="D35" s="104"/>
    </row>
    <row r="36" spans="1:4" x14ac:dyDescent="0.25">
      <c r="A36" s="474" t="s">
        <v>93</v>
      </c>
      <c r="B36" s="293"/>
      <c r="C36" s="293"/>
      <c r="D36" s="293"/>
    </row>
    <row r="37" spans="1:4" x14ac:dyDescent="0.25">
      <c r="A37" s="261" t="s">
        <v>94</v>
      </c>
      <c r="B37" s="294"/>
      <c r="C37" s="294"/>
      <c r="D37" s="294"/>
    </row>
    <row r="38" spans="1:4" x14ac:dyDescent="0.25">
      <c r="A38" s="261" t="s">
        <v>95</v>
      </c>
      <c r="B38" s="294"/>
      <c r="C38" s="294"/>
      <c r="D38" s="294"/>
    </row>
    <row r="39" spans="1:4" x14ac:dyDescent="0.25">
      <c r="A39" s="261" t="s">
        <v>96</v>
      </c>
      <c r="B39" s="294"/>
      <c r="C39" s="293"/>
      <c r="D39" s="293"/>
    </row>
    <row r="40" spans="1:4" x14ac:dyDescent="0.25">
      <c r="A40" s="261" t="s">
        <v>97</v>
      </c>
      <c r="B40" s="294"/>
      <c r="C40" s="294"/>
      <c r="D40" s="294"/>
    </row>
    <row r="41" spans="1:4" ht="15.75" thickBot="1" x14ac:dyDescent="0.3">
      <c r="A41" s="92" t="s">
        <v>107</v>
      </c>
      <c r="B41" s="93"/>
      <c r="C41" s="93"/>
      <c r="D41" s="93"/>
    </row>
    <row r="42" spans="1:4" ht="15.75" thickBot="1" x14ac:dyDescent="0.3">
      <c r="A42" s="476" t="s">
        <v>85</v>
      </c>
      <c r="B42" s="94">
        <v>185</v>
      </c>
      <c r="C42" s="94">
        <v>820</v>
      </c>
      <c r="D42" s="94">
        <v>697</v>
      </c>
    </row>
    <row r="43" spans="1:4" ht="15.75" thickBot="1" x14ac:dyDescent="0.3">
      <c r="A43" s="126" t="s">
        <v>105</v>
      </c>
      <c r="B43" s="127">
        <v>69</v>
      </c>
      <c r="C43" s="127">
        <v>108</v>
      </c>
      <c r="D43" s="128">
        <v>90</v>
      </c>
    </row>
    <row r="44" spans="1:4" ht="19.5" thickBot="1" x14ac:dyDescent="0.35">
      <c r="A44" s="484" t="s">
        <v>10</v>
      </c>
      <c r="B44" s="129">
        <v>4931</v>
      </c>
      <c r="C44" s="279">
        <v>5245.8</v>
      </c>
      <c r="D44" s="279">
        <v>5432</v>
      </c>
    </row>
    <row r="45" spans="1:4" x14ac:dyDescent="0.25">
      <c r="A45" s="491"/>
      <c r="B45" s="491"/>
      <c r="C45" s="498">
        <v>4745.8</v>
      </c>
      <c r="D45" s="491"/>
    </row>
    <row r="46" spans="1:4" ht="15.75" thickBot="1" x14ac:dyDescent="0.3">
      <c r="A46" s="491"/>
      <c r="B46" s="491"/>
      <c r="C46" s="491" t="s">
        <v>188</v>
      </c>
      <c r="D46" s="491"/>
    </row>
    <row r="47" spans="1:4" ht="19.5" thickBot="1" x14ac:dyDescent="0.35">
      <c r="A47" s="484" t="s">
        <v>189</v>
      </c>
      <c r="B47" s="129"/>
      <c r="C47" s="279">
        <v>1462</v>
      </c>
      <c r="D47" s="279">
        <v>2000</v>
      </c>
    </row>
    <row r="49" spans="1:4" x14ac:dyDescent="0.25">
      <c r="A49" s="438" t="s">
        <v>190</v>
      </c>
      <c r="C49" s="221">
        <v>6707.8</v>
      </c>
      <c r="D49" s="221">
        <v>7432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F50"/>
  <sheetViews>
    <sheetView topLeftCell="A25" workbookViewId="0">
      <selection activeCell="A32" sqref="A32:A34"/>
    </sheetView>
  </sheetViews>
  <sheetFormatPr defaultColWidth="9.140625" defaultRowHeight="15" x14ac:dyDescent="0.25"/>
  <cols>
    <col min="1" max="1" width="37.7109375" style="216" bestFit="1" customWidth="1"/>
    <col min="2" max="2" width="19.42578125" style="216" customWidth="1"/>
    <col min="3" max="3" width="24" style="216" customWidth="1"/>
    <col min="4" max="4" width="18.42578125" style="216" customWidth="1"/>
    <col min="5" max="16384" width="9.140625" style="216"/>
  </cols>
  <sheetData>
    <row r="1" spans="1:6" ht="24" thickBot="1" x14ac:dyDescent="0.4">
      <c r="A1" s="232" t="s">
        <v>160</v>
      </c>
      <c r="B1" s="217"/>
      <c r="C1" s="217"/>
    </row>
    <row r="2" spans="1:6" ht="19.5" thickBot="1" x14ac:dyDescent="0.35">
      <c r="A2" s="82" t="s">
        <v>122</v>
      </c>
      <c r="B2" s="264" t="s">
        <v>111</v>
      </c>
      <c r="C2" s="264" t="s">
        <v>141</v>
      </c>
      <c r="D2" s="265" t="s">
        <v>142</v>
      </c>
    </row>
    <row r="3" spans="1:6" ht="15.75" thickBot="1" x14ac:dyDescent="0.3">
      <c r="A3" s="228" t="s">
        <v>77</v>
      </c>
      <c r="B3" s="249"/>
      <c r="C3" s="249"/>
      <c r="D3" s="229"/>
    </row>
    <row r="4" spans="1:6" x14ac:dyDescent="0.25">
      <c r="A4" s="254" t="s">
        <v>78</v>
      </c>
      <c r="B4" s="83">
        <v>966</v>
      </c>
      <c r="C4" s="83">
        <v>1011</v>
      </c>
      <c r="D4" s="236">
        <v>1002</v>
      </c>
    </row>
    <row r="5" spans="1:6" x14ac:dyDescent="0.25">
      <c r="A5" s="255" t="s">
        <v>79</v>
      </c>
      <c r="B5" s="168">
        <v>150</v>
      </c>
      <c r="C5" s="168">
        <v>91</v>
      </c>
      <c r="D5" s="237">
        <v>75</v>
      </c>
    </row>
    <row r="6" spans="1:6" x14ac:dyDescent="0.25">
      <c r="A6" s="255" t="s">
        <v>80</v>
      </c>
      <c r="B6" s="168">
        <v>407</v>
      </c>
      <c r="C6" s="168">
        <v>374</v>
      </c>
      <c r="D6" s="237">
        <v>392</v>
      </c>
      <c r="F6" s="221"/>
    </row>
    <row r="7" spans="1:6" x14ac:dyDescent="0.25">
      <c r="A7" s="255" t="s">
        <v>81</v>
      </c>
      <c r="B7" s="251"/>
      <c r="C7" s="251"/>
      <c r="D7" s="238"/>
    </row>
    <row r="8" spans="1:6" x14ac:dyDescent="0.25">
      <c r="A8" s="255" t="s">
        <v>98</v>
      </c>
      <c r="B8" s="251"/>
      <c r="C8" s="251"/>
      <c r="D8" s="238"/>
    </row>
    <row r="9" spans="1:6" x14ac:dyDescent="0.25">
      <c r="A9" s="255" t="s">
        <v>82</v>
      </c>
      <c r="B9" s="168">
        <v>250</v>
      </c>
      <c r="C9" s="168">
        <v>318</v>
      </c>
      <c r="D9" s="237">
        <v>400</v>
      </c>
    </row>
    <row r="10" spans="1:6" x14ac:dyDescent="0.25">
      <c r="A10" s="255" t="s">
        <v>83</v>
      </c>
      <c r="B10" s="251">
        <v>10</v>
      </c>
      <c r="C10" s="168"/>
      <c r="D10" s="237">
        <v>20</v>
      </c>
    </row>
    <row r="11" spans="1:6" x14ac:dyDescent="0.25">
      <c r="A11" s="255" t="s">
        <v>84</v>
      </c>
      <c r="B11" s="251"/>
      <c r="C11" s="251"/>
      <c r="D11" s="237"/>
    </row>
    <row r="12" spans="1:6" ht="15.75" thickBot="1" x14ac:dyDescent="0.3">
      <c r="A12" s="256" t="s">
        <v>191</v>
      </c>
      <c r="B12" s="252"/>
      <c r="C12" s="252">
        <v>33</v>
      </c>
      <c r="D12" s="239"/>
    </row>
    <row r="13" spans="1:6" ht="15.75" thickBot="1" x14ac:dyDescent="0.3">
      <c r="A13" s="257" t="s">
        <v>85</v>
      </c>
      <c r="B13" s="240">
        <v>1783</v>
      </c>
      <c r="C13" s="240">
        <v>1827</v>
      </c>
      <c r="D13" s="240">
        <v>1889</v>
      </c>
    </row>
    <row r="14" spans="1:6" ht="15.75" thickBot="1" x14ac:dyDescent="0.3">
      <c r="A14" s="219"/>
      <c r="B14" s="253"/>
      <c r="C14" s="253"/>
      <c r="D14" s="220"/>
    </row>
    <row r="15" spans="1:6" ht="15.75" thickBot="1" x14ac:dyDescent="0.3">
      <c r="A15" s="224" t="s">
        <v>1</v>
      </c>
      <c r="B15" s="280"/>
      <c r="C15" s="280"/>
      <c r="D15" s="225"/>
    </row>
    <row r="16" spans="1:6" x14ac:dyDescent="0.25">
      <c r="A16" s="258" t="s">
        <v>86</v>
      </c>
      <c r="B16" s="281">
        <v>25</v>
      </c>
      <c r="C16" s="281"/>
      <c r="D16" s="241">
        <v>5</v>
      </c>
    </row>
    <row r="17" spans="1:4" x14ac:dyDescent="0.25">
      <c r="A17" s="259" t="s">
        <v>87</v>
      </c>
      <c r="B17" s="282"/>
      <c r="C17" s="282"/>
      <c r="D17" s="242"/>
    </row>
    <row r="18" spans="1:4" x14ac:dyDescent="0.25">
      <c r="A18" s="259" t="s">
        <v>88</v>
      </c>
      <c r="B18" s="282"/>
      <c r="C18" s="282"/>
      <c r="D18" s="242"/>
    </row>
    <row r="19" spans="1:4" x14ac:dyDescent="0.25">
      <c r="A19" s="260" t="s">
        <v>89</v>
      </c>
      <c r="B19" s="283"/>
      <c r="C19" s="283"/>
      <c r="D19" s="243"/>
    </row>
    <row r="20" spans="1:4" ht="15.75" thickBot="1" x14ac:dyDescent="0.3">
      <c r="A20" s="260"/>
      <c r="B20" s="283"/>
      <c r="C20" s="283"/>
      <c r="D20" s="243"/>
    </row>
    <row r="21" spans="1:4" ht="15.75" thickBot="1" x14ac:dyDescent="0.3">
      <c r="A21" s="275" t="s">
        <v>85</v>
      </c>
      <c r="B21" s="284">
        <v>25</v>
      </c>
      <c r="C21" s="284">
        <v>27</v>
      </c>
      <c r="D21" s="284">
        <v>5</v>
      </c>
    </row>
    <row r="22" spans="1:4" ht="15.75" thickBot="1" x14ac:dyDescent="0.3">
      <c r="A22" s="219"/>
      <c r="B22" s="285"/>
      <c r="C22" s="285"/>
      <c r="D22" s="223"/>
    </row>
    <row r="23" spans="1:4" ht="15.75" thickBot="1" x14ac:dyDescent="0.3">
      <c r="A23" s="230" t="s">
        <v>2</v>
      </c>
      <c r="B23" s="286"/>
      <c r="C23" s="286"/>
      <c r="D23" s="231"/>
    </row>
    <row r="24" spans="1:4" ht="15.75" thickBot="1" x14ac:dyDescent="0.3">
      <c r="A24" s="267" t="s">
        <v>90</v>
      </c>
      <c r="B24" s="287">
        <v>30</v>
      </c>
      <c r="C24" s="287">
        <v>63</v>
      </c>
      <c r="D24" s="268">
        <v>50</v>
      </c>
    </row>
    <row r="25" spans="1:4" ht="15.75" thickBot="1" x14ac:dyDescent="0.3">
      <c r="A25" s="269" t="s">
        <v>85</v>
      </c>
      <c r="B25" s="288">
        <v>30</v>
      </c>
      <c r="C25" s="288">
        <v>63</v>
      </c>
      <c r="D25" s="187">
        <v>50</v>
      </c>
    </row>
    <row r="26" spans="1:4" x14ac:dyDescent="0.25">
      <c r="A26" s="219"/>
      <c r="B26" s="285"/>
      <c r="C26" s="285"/>
      <c r="D26" s="223"/>
    </row>
    <row r="27" spans="1:4" ht="15.75" thickBot="1" x14ac:dyDescent="0.3">
      <c r="A27" s="219"/>
      <c r="B27" s="285"/>
      <c r="C27" s="285"/>
      <c r="D27" s="223"/>
    </row>
    <row r="28" spans="1:4" ht="15.75" thickBot="1" x14ac:dyDescent="0.3">
      <c r="A28" s="227" t="s">
        <v>91</v>
      </c>
      <c r="B28" s="289"/>
      <c r="C28" s="289"/>
      <c r="D28" s="233"/>
    </row>
    <row r="29" spans="1:4" ht="15.75" thickBot="1" x14ac:dyDescent="0.3">
      <c r="A29" s="271" t="s">
        <v>92</v>
      </c>
      <c r="B29" s="290">
        <v>5</v>
      </c>
      <c r="C29" s="290">
        <v>0</v>
      </c>
      <c r="D29" s="272">
        <v>5</v>
      </c>
    </row>
    <row r="30" spans="1:4" ht="15.75" thickBot="1" x14ac:dyDescent="0.3">
      <c r="A30" s="273" t="s">
        <v>85</v>
      </c>
      <c r="B30" s="291">
        <v>5</v>
      </c>
      <c r="C30" s="291">
        <v>0</v>
      </c>
      <c r="D30" s="188">
        <v>5</v>
      </c>
    </row>
    <row r="31" spans="1:4" ht="15.75" thickBot="1" x14ac:dyDescent="0.3">
      <c r="A31" s="219"/>
      <c r="B31" s="285"/>
      <c r="C31" s="285"/>
      <c r="D31" s="223"/>
    </row>
    <row r="32" spans="1:4" ht="15.75" thickBot="1" x14ac:dyDescent="0.3">
      <c r="A32" s="86" t="s">
        <v>3</v>
      </c>
      <c r="B32" s="88">
        <v>0</v>
      </c>
      <c r="C32" s="88">
        <v>0</v>
      </c>
      <c r="D32" s="266">
        <v>0</v>
      </c>
    </row>
    <row r="33" spans="1:4" ht="15.75" thickBot="1" x14ac:dyDescent="0.3">
      <c r="A33" s="645" t="s">
        <v>85</v>
      </c>
      <c r="B33" s="575">
        <v>0</v>
      </c>
      <c r="C33" s="575">
        <v>0</v>
      </c>
      <c r="D33" s="124">
        <v>0</v>
      </c>
    </row>
    <row r="34" spans="1:4" ht="15.75" thickBot="1" x14ac:dyDescent="0.3">
      <c r="A34" s="646"/>
      <c r="B34" s="285"/>
      <c r="C34" s="285"/>
      <c r="D34" s="226"/>
    </row>
    <row r="35" spans="1:4" ht="15.75" thickBot="1" x14ac:dyDescent="0.3">
      <c r="A35" s="234" t="s">
        <v>5</v>
      </c>
      <c r="B35" s="292"/>
      <c r="C35" s="292"/>
      <c r="D35" s="235"/>
    </row>
    <row r="36" spans="1:4" x14ac:dyDescent="0.25">
      <c r="A36" s="624" t="s">
        <v>93</v>
      </c>
      <c r="B36" s="193">
        <v>5</v>
      </c>
      <c r="C36" s="193"/>
      <c r="D36" s="625">
        <v>15</v>
      </c>
    </row>
    <row r="37" spans="1:4" x14ac:dyDescent="0.25">
      <c r="A37" s="261" t="s">
        <v>94</v>
      </c>
      <c r="B37" s="294"/>
      <c r="C37" s="294"/>
      <c r="D37" s="245"/>
    </row>
    <row r="38" spans="1:4" x14ac:dyDescent="0.25">
      <c r="A38" s="261" t="s">
        <v>95</v>
      </c>
      <c r="B38" s="294"/>
      <c r="C38" s="294"/>
      <c r="D38" s="246"/>
    </row>
    <row r="39" spans="1:4" x14ac:dyDescent="0.25">
      <c r="A39" s="261" t="s">
        <v>96</v>
      </c>
      <c r="B39" s="294"/>
      <c r="C39" s="294"/>
      <c r="D39" s="246"/>
    </row>
    <row r="40" spans="1:4" x14ac:dyDescent="0.25">
      <c r="A40" s="261" t="s">
        <v>97</v>
      </c>
      <c r="B40" s="294"/>
      <c r="C40" s="294"/>
      <c r="D40" s="246"/>
    </row>
    <row r="41" spans="1:4" ht="15.75" thickBot="1" x14ac:dyDescent="0.3">
      <c r="A41" s="616" t="s">
        <v>99</v>
      </c>
      <c r="B41" s="617"/>
      <c r="C41" s="617"/>
      <c r="D41" s="628"/>
    </row>
    <row r="42" spans="1:4" ht="15.75" thickBot="1" x14ac:dyDescent="0.3">
      <c r="A42" s="618" t="s">
        <v>85</v>
      </c>
      <c r="B42" s="619">
        <v>5</v>
      </c>
      <c r="C42" s="619">
        <v>12</v>
      </c>
      <c r="D42" s="619">
        <v>15</v>
      </c>
    </row>
    <row r="43" spans="1:4" ht="15.75" thickBot="1" x14ac:dyDescent="0.3">
      <c r="A43" s="276"/>
      <c r="B43" s="277"/>
      <c r="C43" s="277"/>
      <c r="D43" s="278"/>
    </row>
    <row r="44" spans="1:4" ht="19.5" thickBot="1" x14ac:dyDescent="0.35">
      <c r="A44" s="263" t="s">
        <v>10</v>
      </c>
      <c r="B44" s="279">
        <v>1848</v>
      </c>
      <c r="C44" s="279">
        <v>1929</v>
      </c>
      <c r="D44" s="279">
        <v>1964</v>
      </c>
    </row>
    <row r="45" spans="1:4" x14ac:dyDescent="0.25">
      <c r="A45" s="218"/>
      <c r="B45" s="218"/>
      <c r="C45" s="218"/>
      <c r="D45" s="218"/>
    </row>
    <row r="46" spans="1:4" x14ac:dyDescent="0.25">
      <c r="A46" s="222"/>
      <c r="B46" s="222"/>
      <c r="C46" s="222"/>
      <c r="D46" s="218"/>
    </row>
    <row r="47" spans="1:4" x14ac:dyDescent="0.25">
      <c r="A47" s="218"/>
      <c r="B47" s="218"/>
      <c r="C47" s="218"/>
      <c r="D47" s="218"/>
    </row>
    <row r="48" spans="1:4" x14ac:dyDescent="0.25">
      <c r="A48" s="218"/>
      <c r="B48" s="218"/>
      <c r="C48" s="218"/>
      <c r="D48" s="218"/>
    </row>
    <row r="49" spans="1:4" x14ac:dyDescent="0.25">
      <c r="A49" s="218"/>
      <c r="B49" s="218"/>
      <c r="C49" s="218"/>
      <c r="D49" s="218"/>
    </row>
    <row r="50" spans="1:4" x14ac:dyDescent="0.25">
      <c r="A50" s="218"/>
      <c r="B50" s="218"/>
      <c r="C50" s="218"/>
      <c r="D50" s="218"/>
    </row>
  </sheetData>
  <pageMargins left="0.7" right="0.7" top="0.78740157499999996" bottom="0.78740157499999996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topLeftCell="B4" workbookViewId="0">
      <selection activeCell="L28" sqref="L28"/>
    </sheetView>
  </sheetViews>
  <sheetFormatPr defaultRowHeight="15" x14ac:dyDescent="0.25"/>
  <cols>
    <col min="1" max="1" width="0" hidden="1" customWidth="1"/>
    <col min="2" max="2" width="27.42578125" customWidth="1"/>
    <col min="3" max="3" width="14.42578125" customWidth="1"/>
    <col min="4" max="4" width="10" customWidth="1"/>
    <col min="5" max="5" width="11.5703125" customWidth="1"/>
    <col min="6" max="6" width="12.85546875" customWidth="1"/>
    <col min="7" max="7" width="12.140625" customWidth="1"/>
    <col min="8" max="8" width="12.7109375" customWidth="1"/>
    <col min="9" max="9" width="23.5703125" customWidth="1"/>
    <col min="10" max="10" width="12.28515625" customWidth="1"/>
    <col min="11" max="11" width="13.85546875" customWidth="1"/>
    <col min="12" max="13" width="15" style="4" bestFit="1" customWidth="1"/>
    <col min="14" max="14" width="17.28515625" customWidth="1"/>
    <col min="15" max="15" width="16" customWidth="1"/>
    <col min="16" max="16" width="16.140625" customWidth="1"/>
    <col min="17" max="17" width="14.5703125" customWidth="1"/>
    <col min="18" max="18" width="8" customWidth="1"/>
    <col min="19" max="19" width="7.42578125" customWidth="1"/>
    <col min="20" max="20" width="15.140625" customWidth="1"/>
    <col min="23" max="23" width="16" bestFit="1" customWidth="1"/>
    <col min="24" max="24" width="15.140625" customWidth="1"/>
  </cols>
  <sheetData>
    <row r="1" spans="2:14" ht="21" x14ac:dyDescent="0.35">
      <c r="B1" s="62" t="s">
        <v>67</v>
      </c>
      <c r="C1" s="62"/>
      <c r="D1" s="62"/>
      <c r="E1" s="62"/>
    </row>
    <row r="2" spans="2:14" ht="21" x14ac:dyDescent="0.35">
      <c r="B2" s="53" t="s">
        <v>46</v>
      </c>
    </row>
    <row r="3" spans="2:14" ht="21" x14ac:dyDescent="0.35">
      <c r="B3" s="53" t="s">
        <v>47</v>
      </c>
      <c r="C3" s="53"/>
      <c r="D3" s="53"/>
      <c r="E3" s="53"/>
    </row>
    <row r="4" spans="2:14" ht="21" x14ac:dyDescent="0.35">
      <c r="B4" s="53"/>
      <c r="C4" s="53"/>
      <c r="D4" s="53"/>
      <c r="E4" s="53"/>
    </row>
    <row r="5" spans="2:14" ht="64.5" customHeight="1" thickBot="1" x14ac:dyDescent="0.3">
      <c r="B5" s="45" t="s">
        <v>48</v>
      </c>
      <c r="D5" s="25" t="s">
        <v>62</v>
      </c>
      <c r="E5" s="25" t="s">
        <v>1</v>
      </c>
      <c r="F5" s="25" t="s">
        <v>2</v>
      </c>
      <c r="G5" s="25" t="s">
        <v>3</v>
      </c>
      <c r="H5" s="25" t="s">
        <v>4</v>
      </c>
      <c r="I5" s="25" t="s">
        <v>5</v>
      </c>
      <c r="J5" s="28" t="s">
        <v>13</v>
      </c>
      <c r="K5" s="28" t="s">
        <v>12</v>
      </c>
      <c r="L5" s="48"/>
      <c r="M5" s="48"/>
    </row>
    <row r="6" spans="2:14" x14ac:dyDescent="0.25">
      <c r="B6" s="4" t="s">
        <v>6</v>
      </c>
      <c r="C6" s="60">
        <v>3900</v>
      </c>
      <c r="D6" s="22">
        <v>9950000</v>
      </c>
      <c r="E6" s="23">
        <v>50000</v>
      </c>
      <c r="F6" s="23">
        <v>40000</v>
      </c>
      <c r="G6" s="52">
        <v>0</v>
      </c>
      <c r="H6" s="23">
        <v>10000</v>
      </c>
      <c r="I6" s="23">
        <v>200000</v>
      </c>
      <c r="J6" s="23">
        <v>58459</v>
      </c>
      <c r="K6" s="63">
        <f>SUM(D6:J6)</f>
        <v>10308459</v>
      </c>
      <c r="L6" s="2"/>
      <c r="M6" s="2"/>
      <c r="N6" s="3"/>
    </row>
    <row r="7" spans="2:14" x14ac:dyDescent="0.25">
      <c r="B7" t="s">
        <v>65</v>
      </c>
      <c r="C7" s="60">
        <v>3923</v>
      </c>
      <c r="D7" s="24">
        <v>959421</v>
      </c>
      <c r="E7" s="11">
        <v>29400</v>
      </c>
      <c r="F7" s="11">
        <v>1500</v>
      </c>
      <c r="G7" s="29">
        <v>0</v>
      </c>
      <c r="H7" s="11">
        <v>3000</v>
      </c>
      <c r="I7" s="11">
        <v>367054</v>
      </c>
      <c r="J7" s="11">
        <v>0</v>
      </c>
      <c r="K7" s="64">
        <f t="shared" ref="K7:K27" si="0">SUM(D7:J7)</f>
        <v>1360375</v>
      </c>
      <c r="L7" s="2"/>
      <c r="M7" s="2"/>
      <c r="N7" s="3"/>
    </row>
    <row r="8" spans="2:14" x14ac:dyDescent="0.25">
      <c r="B8" t="s">
        <v>14</v>
      </c>
      <c r="C8" s="26">
        <v>3901</v>
      </c>
      <c r="D8" s="24">
        <v>3687800</v>
      </c>
      <c r="E8" s="11">
        <v>80000</v>
      </c>
      <c r="F8" s="11">
        <v>3000</v>
      </c>
      <c r="G8" s="11">
        <v>0</v>
      </c>
      <c r="H8" s="11">
        <v>5000</v>
      </c>
      <c r="I8" s="11">
        <v>18000</v>
      </c>
      <c r="J8" s="11">
        <v>0</v>
      </c>
      <c r="K8" s="64">
        <f t="shared" si="0"/>
        <v>3793800</v>
      </c>
      <c r="L8" s="2"/>
      <c r="M8" s="2"/>
      <c r="N8" s="3"/>
    </row>
    <row r="9" spans="2:14" x14ac:dyDescent="0.25">
      <c r="B9" t="s">
        <v>15</v>
      </c>
      <c r="C9" s="26">
        <v>3903</v>
      </c>
      <c r="D9" s="24">
        <v>2975360</v>
      </c>
      <c r="E9" s="11">
        <v>100000</v>
      </c>
      <c r="F9" s="11">
        <v>8000</v>
      </c>
      <c r="G9" s="11">
        <v>0</v>
      </c>
      <c r="H9" s="11">
        <v>10000</v>
      </c>
      <c r="I9" s="11">
        <v>65000</v>
      </c>
      <c r="J9" s="11">
        <v>0</v>
      </c>
      <c r="K9" s="64">
        <f t="shared" si="0"/>
        <v>3158360</v>
      </c>
      <c r="L9" s="2"/>
      <c r="M9" s="2"/>
      <c r="N9" s="3"/>
    </row>
    <row r="10" spans="2:14" x14ac:dyDescent="0.25">
      <c r="B10" t="s">
        <v>16</v>
      </c>
      <c r="C10" s="26">
        <v>3904</v>
      </c>
      <c r="D10" s="24">
        <v>659000</v>
      </c>
      <c r="E10" s="11">
        <v>10000</v>
      </c>
      <c r="F10" s="11">
        <v>5000</v>
      </c>
      <c r="G10" s="11">
        <v>0</v>
      </c>
      <c r="H10" s="11">
        <v>3000</v>
      </c>
      <c r="I10" s="11">
        <v>10000</v>
      </c>
      <c r="J10" s="11">
        <v>0</v>
      </c>
      <c r="K10" s="64">
        <f t="shared" si="0"/>
        <v>687000</v>
      </c>
      <c r="L10" s="2"/>
      <c r="M10" s="2"/>
      <c r="N10" s="3"/>
    </row>
    <row r="11" spans="2:14" x14ac:dyDescent="0.25">
      <c r="B11" t="s">
        <v>17</v>
      </c>
      <c r="C11" s="26">
        <v>3905</v>
      </c>
      <c r="D11" s="24">
        <v>1117862</v>
      </c>
      <c r="E11" s="11">
        <v>70000</v>
      </c>
      <c r="F11" s="11">
        <v>15000</v>
      </c>
      <c r="G11" s="11">
        <v>0</v>
      </c>
      <c r="H11" s="11">
        <v>5000</v>
      </c>
      <c r="I11" s="11">
        <v>8200</v>
      </c>
      <c r="J11" s="11">
        <v>0</v>
      </c>
      <c r="K11" s="64">
        <f t="shared" si="0"/>
        <v>1216062</v>
      </c>
      <c r="L11" s="2"/>
      <c r="M11" s="2"/>
      <c r="N11" s="3"/>
    </row>
    <row r="12" spans="2:14" x14ac:dyDescent="0.25">
      <c r="B12" t="s">
        <v>18</v>
      </c>
      <c r="C12" s="26">
        <v>3906</v>
      </c>
      <c r="D12" s="24">
        <v>1612804</v>
      </c>
      <c r="E12" s="11">
        <v>200000</v>
      </c>
      <c r="F12" s="11">
        <v>20000</v>
      </c>
      <c r="G12" s="11">
        <v>0</v>
      </c>
      <c r="H12" s="11">
        <v>1000</v>
      </c>
      <c r="I12" s="11">
        <v>250000</v>
      </c>
      <c r="J12" s="11">
        <v>0</v>
      </c>
      <c r="K12" s="64">
        <f t="shared" si="0"/>
        <v>2083804</v>
      </c>
      <c r="L12" s="2"/>
      <c r="M12" s="2"/>
      <c r="N12" s="3"/>
    </row>
    <row r="13" spans="2:14" x14ac:dyDescent="0.25">
      <c r="B13" s="4" t="s">
        <v>19</v>
      </c>
      <c r="C13" s="26">
        <v>3907</v>
      </c>
      <c r="D13" s="24">
        <v>4510684</v>
      </c>
      <c r="E13" s="11">
        <v>310000</v>
      </c>
      <c r="F13" s="11">
        <v>30000</v>
      </c>
      <c r="G13" s="11">
        <v>0</v>
      </c>
      <c r="H13" s="11">
        <v>20000</v>
      </c>
      <c r="I13" s="11">
        <v>115500</v>
      </c>
      <c r="J13" s="11">
        <v>0</v>
      </c>
      <c r="K13" s="64">
        <f t="shared" si="0"/>
        <v>4986184</v>
      </c>
      <c r="L13" s="2"/>
      <c r="M13" s="2"/>
      <c r="N13" s="3"/>
    </row>
    <row r="14" spans="2:14" x14ac:dyDescent="0.25">
      <c r="B14" t="s">
        <v>20</v>
      </c>
      <c r="C14" s="26">
        <v>3908</v>
      </c>
      <c r="D14" s="24">
        <v>2679044</v>
      </c>
      <c r="E14" s="11">
        <v>40000</v>
      </c>
      <c r="F14" s="11">
        <v>8000</v>
      </c>
      <c r="G14" s="11">
        <v>0</v>
      </c>
      <c r="H14" s="11">
        <v>0</v>
      </c>
      <c r="I14" s="11">
        <v>250000</v>
      </c>
      <c r="J14" s="11">
        <v>0</v>
      </c>
      <c r="K14" s="64">
        <f t="shared" si="0"/>
        <v>2977044</v>
      </c>
      <c r="L14" s="2"/>
      <c r="M14" s="2"/>
      <c r="N14" s="3"/>
    </row>
    <row r="15" spans="2:14" x14ac:dyDescent="0.25">
      <c r="B15" s="1" t="s">
        <v>49</v>
      </c>
      <c r="C15" s="60" t="s">
        <v>51</v>
      </c>
      <c r="D15" s="24">
        <v>3412075</v>
      </c>
      <c r="E15" s="11">
        <v>1110000</v>
      </c>
      <c r="F15" s="11">
        <v>10000</v>
      </c>
      <c r="G15" s="11">
        <v>0</v>
      </c>
      <c r="H15" s="11">
        <v>1575000</v>
      </c>
      <c r="I15" s="11">
        <v>1725000</v>
      </c>
      <c r="J15" s="11">
        <v>235969</v>
      </c>
      <c r="K15" s="64">
        <f t="shared" si="0"/>
        <v>8068044</v>
      </c>
      <c r="L15" s="2"/>
      <c r="M15" s="2"/>
      <c r="N15" s="3"/>
    </row>
    <row r="16" spans="2:14" x14ac:dyDescent="0.25">
      <c r="B16" s="1" t="s">
        <v>50</v>
      </c>
      <c r="C16" s="60" t="s">
        <v>52</v>
      </c>
      <c r="D16" s="24">
        <v>7066746</v>
      </c>
      <c r="E16" s="11">
        <v>1267000</v>
      </c>
      <c r="F16" s="11">
        <v>5000</v>
      </c>
      <c r="G16" s="11">
        <v>0</v>
      </c>
      <c r="H16" s="11">
        <v>200000</v>
      </c>
      <c r="I16" s="11">
        <v>685000</v>
      </c>
      <c r="J16" s="11">
        <v>0</v>
      </c>
      <c r="K16" s="64">
        <f t="shared" si="0"/>
        <v>9223746</v>
      </c>
      <c r="L16" s="2"/>
      <c r="M16" s="2"/>
      <c r="N16" s="3"/>
    </row>
    <row r="17" spans="2:20" x14ac:dyDescent="0.25">
      <c r="B17" s="1" t="s">
        <v>31</v>
      </c>
      <c r="C17" s="26">
        <v>3921</v>
      </c>
      <c r="D17" s="24">
        <v>0</v>
      </c>
      <c r="E17" s="11">
        <v>0</v>
      </c>
      <c r="F17" s="11">
        <v>0</v>
      </c>
      <c r="G17" s="29">
        <v>3800000</v>
      </c>
      <c r="H17" s="11">
        <v>0</v>
      </c>
      <c r="I17" s="11">
        <v>0</v>
      </c>
      <c r="J17" s="11">
        <v>0</v>
      </c>
      <c r="K17" s="64">
        <f t="shared" si="0"/>
        <v>3800000</v>
      </c>
      <c r="L17" s="2"/>
      <c r="M17" s="2"/>
      <c r="N17" s="3"/>
    </row>
    <row r="18" spans="2:20" x14ac:dyDescent="0.25">
      <c r="B18" s="1" t="s">
        <v>34</v>
      </c>
      <c r="C18" s="26">
        <v>3940</v>
      </c>
      <c r="D18" s="24">
        <v>0</v>
      </c>
      <c r="E18" s="11">
        <v>0</v>
      </c>
      <c r="F18" s="11">
        <v>0</v>
      </c>
      <c r="G18" s="11">
        <v>1150000</v>
      </c>
      <c r="H18" s="11">
        <v>0</v>
      </c>
      <c r="I18" s="11">
        <v>0</v>
      </c>
      <c r="J18" s="11">
        <v>0</v>
      </c>
      <c r="K18" s="64">
        <f t="shared" si="0"/>
        <v>1150000</v>
      </c>
      <c r="L18" s="2"/>
      <c r="M18" s="2"/>
      <c r="N18" s="3"/>
    </row>
    <row r="19" spans="2:20" x14ac:dyDescent="0.25">
      <c r="B19" s="1" t="s">
        <v>53</v>
      </c>
      <c r="C19" s="26">
        <v>3912</v>
      </c>
      <c r="D19" s="24">
        <v>3810000</v>
      </c>
      <c r="E19" s="11">
        <v>811000</v>
      </c>
      <c r="F19" s="11">
        <v>2000</v>
      </c>
      <c r="G19" s="11">
        <v>0</v>
      </c>
      <c r="H19" s="11">
        <v>1200000</v>
      </c>
      <c r="I19" s="11">
        <v>485000</v>
      </c>
      <c r="J19" s="11">
        <v>219302</v>
      </c>
      <c r="K19" s="64">
        <f t="shared" si="0"/>
        <v>6527302</v>
      </c>
      <c r="L19" s="2"/>
      <c r="M19" s="2"/>
      <c r="N19" s="3"/>
    </row>
    <row r="20" spans="2:20" x14ac:dyDescent="0.25">
      <c r="B20" s="1" t="s">
        <v>54</v>
      </c>
      <c r="C20" s="26">
        <v>3919</v>
      </c>
      <c r="D20" s="24">
        <v>3327000</v>
      </c>
      <c r="E20" s="11">
        <v>776000</v>
      </c>
      <c r="F20" s="11">
        <v>2000</v>
      </c>
      <c r="G20" s="11">
        <v>0</v>
      </c>
      <c r="H20" s="11">
        <v>30000</v>
      </c>
      <c r="I20" s="11">
        <v>886000</v>
      </c>
      <c r="J20" s="11">
        <v>0</v>
      </c>
      <c r="K20" s="64">
        <f t="shared" si="0"/>
        <v>5021000</v>
      </c>
      <c r="L20" s="2"/>
      <c r="M20" s="2"/>
      <c r="N20" s="3"/>
    </row>
    <row r="21" spans="2:20" x14ac:dyDescent="0.25">
      <c r="B21" s="1" t="s">
        <v>32</v>
      </c>
      <c r="C21" s="26">
        <v>3922</v>
      </c>
      <c r="D21" s="24">
        <v>0</v>
      </c>
      <c r="E21" s="11">
        <v>0</v>
      </c>
      <c r="F21" s="11">
        <v>0</v>
      </c>
      <c r="G21" s="29">
        <v>2800000</v>
      </c>
      <c r="H21" s="11">
        <v>0</v>
      </c>
      <c r="I21" s="11">
        <v>0</v>
      </c>
      <c r="J21" s="11">
        <v>0</v>
      </c>
      <c r="K21" s="64">
        <f t="shared" si="0"/>
        <v>2800000</v>
      </c>
      <c r="L21" s="2"/>
      <c r="M21" s="2"/>
      <c r="N21" s="3"/>
    </row>
    <row r="22" spans="2:20" x14ac:dyDescent="0.25">
      <c r="B22" s="4" t="s">
        <v>22</v>
      </c>
      <c r="C22" s="26">
        <v>3915</v>
      </c>
      <c r="D22" s="24">
        <v>672689</v>
      </c>
      <c r="E22" s="11">
        <v>22500</v>
      </c>
      <c r="F22" s="11">
        <v>6000</v>
      </c>
      <c r="G22" s="11">
        <v>63668</v>
      </c>
      <c r="H22" s="11">
        <v>34000</v>
      </c>
      <c r="I22" s="11">
        <v>21206</v>
      </c>
      <c r="J22" s="11">
        <v>0</v>
      </c>
      <c r="K22" s="64">
        <f t="shared" si="0"/>
        <v>820063</v>
      </c>
      <c r="L22" s="2"/>
      <c r="M22" s="2"/>
      <c r="N22" s="3"/>
    </row>
    <row r="23" spans="2:20" x14ac:dyDescent="0.25">
      <c r="B23" t="s">
        <v>23</v>
      </c>
      <c r="C23" s="26">
        <v>3917</v>
      </c>
      <c r="D23" s="24">
        <v>20000</v>
      </c>
      <c r="E23" s="11">
        <v>85000</v>
      </c>
      <c r="F23" s="11">
        <v>0</v>
      </c>
      <c r="G23" s="11">
        <v>140000</v>
      </c>
      <c r="H23" s="11">
        <v>80000</v>
      </c>
      <c r="I23" s="11">
        <v>5000</v>
      </c>
      <c r="J23" s="11">
        <v>0</v>
      </c>
      <c r="K23" s="64">
        <f t="shared" si="0"/>
        <v>330000</v>
      </c>
      <c r="L23" s="2"/>
      <c r="M23" s="2"/>
      <c r="N23" s="3"/>
    </row>
    <row r="24" spans="2:20" x14ac:dyDescent="0.25">
      <c r="B24" t="s">
        <v>24</v>
      </c>
      <c r="C24" s="26">
        <v>3918</v>
      </c>
      <c r="D24" s="24">
        <v>1060000</v>
      </c>
      <c r="E24" s="11">
        <v>110000</v>
      </c>
      <c r="F24" s="11">
        <v>4000</v>
      </c>
      <c r="G24" s="11">
        <v>0</v>
      </c>
      <c r="H24" s="11">
        <v>40000</v>
      </c>
      <c r="I24" s="11">
        <v>133500</v>
      </c>
      <c r="J24" s="11">
        <v>30222</v>
      </c>
      <c r="K24" s="64">
        <f t="shared" si="0"/>
        <v>1377722</v>
      </c>
      <c r="L24" s="2"/>
      <c r="M24" s="2"/>
      <c r="N24" s="3"/>
    </row>
    <row r="25" spans="2:20" x14ac:dyDescent="0.25">
      <c r="B25" t="s">
        <v>35</v>
      </c>
      <c r="C25" s="26">
        <v>3740</v>
      </c>
      <c r="D25" s="24">
        <v>3802470</v>
      </c>
      <c r="E25" s="11">
        <v>286200</v>
      </c>
      <c r="F25" s="11">
        <v>60000</v>
      </c>
      <c r="G25" s="11">
        <v>0</v>
      </c>
      <c r="H25" s="11">
        <v>5000</v>
      </c>
      <c r="I25" s="11">
        <v>227076</v>
      </c>
      <c r="J25" s="11">
        <v>38359</v>
      </c>
      <c r="K25" s="64">
        <f t="shared" si="0"/>
        <v>4419105</v>
      </c>
      <c r="L25" s="2"/>
      <c r="M25" s="2"/>
      <c r="N25" s="3"/>
    </row>
    <row r="26" spans="2:20" x14ac:dyDescent="0.25">
      <c r="B26" t="s">
        <v>25</v>
      </c>
      <c r="C26" s="26">
        <v>3960</v>
      </c>
      <c r="D26" s="24">
        <v>1430000</v>
      </c>
      <c r="E26" s="11">
        <v>55000</v>
      </c>
      <c r="F26" s="11">
        <v>30000</v>
      </c>
      <c r="G26" s="11">
        <v>0</v>
      </c>
      <c r="H26" s="11">
        <v>0</v>
      </c>
      <c r="I26" s="11">
        <v>40000</v>
      </c>
      <c r="J26" s="11">
        <v>0</v>
      </c>
      <c r="K26" s="64">
        <f t="shared" si="0"/>
        <v>1555000</v>
      </c>
      <c r="L26" s="2"/>
      <c r="M26" s="2"/>
      <c r="N26" s="3"/>
    </row>
    <row r="27" spans="2:20" ht="15.75" thickBot="1" x14ac:dyDescent="0.3">
      <c r="B27" t="s">
        <v>26</v>
      </c>
      <c r="C27" s="26">
        <v>3210</v>
      </c>
      <c r="D27" s="38">
        <v>3061983</v>
      </c>
      <c r="E27" s="39">
        <v>80000</v>
      </c>
      <c r="F27" s="39">
        <v>40000</v>
      </c>
      <c r="G27" s="39">
        <v>0</v>
      </c>
      <c r="H27" s="39">
        <v>10000</v>
      </c>
      <c r="I27" s="39">
        <v>10000</v>
      </c>
      <c r="J27" s="39">
        <v>0</v>
      </c>
      <c r="K27" s="65">
        <f t="shared" si="0"/>
        <v>3201983</v>
      </c>
      <c r="L27" s="2"/>
      <c r="M27" s="2"/>
      <c r="N27" s="3"/>
    </row>
    <row r="28" spans="2:20" x14ac:dyDescent="0.25">
      <c r="C28" s="26"/>
      <c r="D28" s="11"/>
      <c r="E28" s="11"/>
      <c r="F28" s="11"/>
      <c r="G28" s="11"/>
      <c r="H28" s="11"/>
      <c r="I28" s="11"/>
      <c r="J28" s="11"/>
      <c r="K28" s="29"/>
      <c r="L28" s="2"/>
      <c r="M28" s="2"/>
      <c r="N28" s="3"/>
    </row>
    <row r="29" spans="2:20" x14ac:dyDescent="0.25">
      <c r="C29" s="26"/>
      <c r="D29" s="27">
        <f t="shared" ref="D29:J29" si="1">SUM(D6:D27)</f>
        <v>55814938</v>
      </c>
      <c r="E29" s="27">
        <f t="shared" si="1"/>
        <v>5492100</v>
      </c>
      <c r="F29" s="27">
        <f t="shared" si="1"/>
        <v>289500</v>
      </c>
      <c r="G29" s="27">
        <f t="shared" si="1"/>
        <v>7953668</v>
      </c>
      <c r="H29" s="27">
        <f t="shared" si="1"/>
        <v>3231000</v>
      </c>
      <c r="I29" s="27">
        <f t="shared" si="1"/>
        <v>5501536</v>
      </c>
      <c r="J29" s="27">
        <f t="shared" si="1"/>
        <v>582311</v>
      </c>
      <c r="K29" s="27">
        <f>SUM(D29:J29)</f>
        <v>78865053</v>
      </c>
      <c r="L29" s="7"/>
      <c r="M29" s="7"/>
    </row>
    <row r="30" spans="2:20" x14ac:dyDescent="0.25">
      <c r="D30" s="61"/>
      <c r="E30" s="5"/>
      <c r="F30" s="6"/>
      <c r="G30" s="5"/>
      <c r="H30" s="6"/>
      <c r="I30" s="5"/>
      <c r="J30" s="6"/>
      <c r="K30" s="5"/>
      <c r="L30" s="31"/>
      <c r="M30" s="31"/>
      <c r="N30" s="6"/>
      <c r="O30" s="5"/>
      <c r="P30" s="7"/>
      <c r="Q30" s="7"/>
      <c r="R30" s="7"/>
      <c r="S30" s="7"/>
      <c r="T30" s="7"/>
    </row>
    <row r="31" spans="2:20" ht="15.75" thickBot="1" x14ac:dyDescent="0.3">
      <c r="D31" s="6"/>
      <c r="E31" s="5"/>
      <c r="F31" s="6"/>
      <c r="G31" s="5"/>
      <c r="H31" s="6"/>
      <c r="I31" s="5"/>
      <c r="J31" s="6"/>
      <c r="K31" s="5"/>
      <c r="L31" s="31"/>
      <c r="M31" s="31"/>
      <c r="N31" s="6"/>
      <c r="O31" s="5"/>
      <c r="P31" s="7"/>
      <c r="Q31" s="7"/>
      <c r="R31" s="7"/>
      <c r="S31" s="7"/>
      <c r="T31" s="7"/>
    </row>
    <row r="32" spans="2:20" ht="15.75" thickBot="1" x14ac:dyDescent="0.3">
      <c r="B32" s="8" t="s">
        <v>55</v>
      </c>
      <c r="C32" s="9"/>
      <c r="D32" s="10"/>
      <c r="F32" s="12" t="s">
        <v>56</v>
      </c>
      <c r="I32" s="13" t="s">
        <v>57</v>
      </c>
      <c r="K32" t="s">
        <v>66</v>
      </c>
      <c r="P32" s="3"/>
      <c r="Q32" s="3"/>
    </row>
    <row r="33" spans="2:17" x14ac:dyDescent="0.25">
      <c r="B33" s="14" t="s">
        <v>7</v>
      </c>
      <c r="C33" s="33"/>
      <c r="D33" s="35">
        <v>800000</v>
      </c>
      <c r="F33" s="32" t="s">
        <v>27</v>
      </c>
      <c r="G33" s="51">
        <v>78865053</v>
      </c>
      <c r="I33" s="32" t="s">
        <v>60</v>
      </c>
      <c r="J33" s="42">
        <v>61300000</v>
      </c>
      <c r="K33" s="29">
        <v>61300000</v>
      </c>
      <c r="O33" s="15"/>
      <c r="P33" s="3"/>
    </row>
    <row r="34" spans="2:17" x14ac:dyDescent="0.25">
      <c r="B34" s="16" t="s">
        <v>63</v>
      </c>
      <c r="C34" s="18"/>
      <c r="D34" s="35">
        <v>100000</v>
      </c>
      <c r="E34" s="3"/>
      <c r="F34" s="17" t="s">
        <v>41</v>
      </c>
      <c r="G34" s="44">
        <v>3000000</v>
      </c>
      <c r="I34" s="46" t="s">
        <v>61</v>
      </c>
      <c r="J34" s="44">
        <v>17313000</v>
      </c>
      <c r="K34" s="50">
        <f>J34+11084000</f>
        <v>28397000</v>
      </c>
      <c r="P34" s="18"/>
      <c r="Q34" s="3"/>
    </row>
    <row r="35" spans="2:17" ht="15.75" thickBot="1" x14ac:dyDescent="0.3">
      <c r="B35" s="16" t="s">
        <v>9</v>
      </c>
      <c r="C35" s="26"/>
      <c r="D35" s="35">
        <v>2100000</v>
      </c>
      <c r="F35" s="17" t="s">
        <v>30</v>
      </c>
      <c r="G35" s="57">
        <v>6747947</v>
      </c>
      <c r="H35" t="s">
        <v>43</v>
      </c>
      <c r="I35" s="17" t="s">
        <v>59</v>
      </c>
      <c r="J35" s="44">
        <v>10000000</v>
      </c>
      <c r="K35" s="50">
        <v>10000000</v>
      </c>
      <c r="P35" s="3"/>
    </row>
    <row r="36" spans="2:17" ht="15.75" thickBot="1" x14ac:dyDescent="0.3">
      <c r="B36" s="19" t="s">
        <v>10</v>
      </c>
      <c r="C36" s="20"/>
      <c r="D36" s="36">
        <f>SUM(D33:D35)</f>
        <v>3000000</v>
      </c>
      <c r="F36" s="21" t="s">
        <v>11</v>
      </c>
      <c r="G36" s="43">
        <f>G33+G34+G35</f>
        <v>88613000</v>
      </c>
      <c r="I36" s="21" t="s">
        <v>11</v>
      </c>
      <c r="J36" s="43">
        <f>J33+J34+J35</f>
        <v>88613000</v>
      </c>
      <c r="K36" s="50">
        <f>K33+K34+K35</f>
        <v>99697000</v>
      </c>
      <c r="P36" s="3"/>
    </row>
    <row r="37" spans="2:17" ht="101.25" customHeight="1" x14ac:dyDescent="0.25">
      <c r="E37" s="56" t="s">
        <v>43</v>
      </c>
      <c r="F37" s="657" t="s">
        <v>58</v>
      </c>
      <c r="G37" s="657"/>
      <c r="H37" s="58"/>
      <c r="I37" s="657"/>
      <c r="J37" s="657"/>
      <c r="K37" s="657"/>
      <c r="P37" s="3"/>
    </row>
    <row r="38" spans="2:17" ht="117" customHeight="1" x14ac:dyDescent="0.25">
      <c r="F38" s="658" t="s">
        <v>64</v>
      </c>
      <c r="G38" s="658"/>
      <c r="J38" s="50"/>
      <c r="P38" s="3"/>
    </row>
    <row r="39" spans="2:17" x14ac:dyDescent="0.25">
      <c r="G39" s="59"/>
      <c r="J39" s="50"/>
    </row>
  </sheetData>
  <mergeCells count="3">
    <mergeCell ref="F37:G37"/>
    <mergeCell ref="I37:K37"/>
    <mergeCell ref="F38:G38"/>
  </mergeCells>
  <pageMargins left="0.7" right="0.7" top="0.75" bottom="0.75" header="0.3" footer="0.3"/>
  <pageSetup paperSize="9" scale="51" orientation="landscape" r:id="rId1"/>
  <ignoredErrors>
    <ignoredError sqref="K6:K14 K17:K27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F50"/>
  <sheetViews>
    <sheetView topLeftCell="A33" workbookViewId="0">
      <selection activeCell="I16" sqref="I16"/>
    </sheetView>
  </sheetViews>
  <sheetFormatPr defaultColWidth="9.140625" defaultRowHeight="15" x14ac:dyDescent="0.25"/>
  <cols>
    <col min="1" max="1" width="37.7109375" style="438" bestFit="1" customWidth="1"/>
    <col min="2" max="2" width="19.42578125" style="438" customWidth="1"/>
    <col min="3" max="3" width="24" style="438" customWidth="1"/>
    <col min="4" max="4" width="18.42578125" style="438" customWidth="1"/>
    <col min="5" max="16384" width="9.140625" style="438"/>
  </cols>
  <sheetData>
    <row r="1" spans="1:6" ht="24" thickBot="1" x14ac:dyDescent="0.4">
      <c r="A1" s="232" t="s">
        <v>140</v>
      </c>
      <c r="B1" s="439"/>
      <c r="C1" s="439"/>
    </row>
    <row r="2" spans="1:6" ht="19.5" thickBot="1" x14ac:dyDescent="0.35">
      <c r="A2" s="597" t="s">
        <v>110</v>
      </c>
      <c r="B2" s="264" t="s">
        <v>111</v>
      </c>
      <c r="C2" s="264" t="s">
        <v>141</v>
      </c>
      <c r="D2" s="265" t="s">
        <v>142</v>
      </c>
    </row>
    <row r="3" spans="1:6" ht="15.75" thickBot="1" x14ac:dyDescent="0.3">
      <c r="A3" s="228" t="s">
        <v>77</v>
      </c>
      <c r="B3" s="493"/>
      <c r="C3" s="493"/>
      <c r="D3" s="229"/>
    </row>
    <row r="4" spans="1:6" x14ac:dyDescent="0.25">
      <c r="A4" s="598" t="s">
        <v>78</v>
      </c>
      <c r="B4" s="236">
        <v>2178</v>
      </c>
      <c r="C4" s="250"/>
      <c r="D4" s="236">
        <v>2368</v>
      </c>
    </row>
    <row r="5" spans="1:6" x14ac:dyDescent="0.25">
      <c r="A5" s="251" t="s">
        <v>79</v>
      </c>
      <c r="B5" s="237">
        <v>200</v>
      </c>
      <c r="C5" s="251"/>
      <c r="D5" s="237">
        <v>200</v>
      </c>
    </row>
    <row r="6" spans="1:6" x14ac:dyDescent="0.25">
      <c r="A6" s="251" t="s">
        <v>80</v>
      </c>
      <c r="B6" s="237">
        <v>866</v>
      </c>
      <c r="C6" s="251"/>
      <c r="D6" s="237">
        <v>935</v>
      </c>
      <c r="F6" s="221"/>
    </row>
    <row r="7" spans="1:6" x14ac:dyDescent="0.25">
      <c r="A7" s="251" t="s">
        <v>81</v>
      </c>
      <c r="B7" s="237"/>
      <c r="C7" s="251"/>
      <c r="D7" s="238"/>
    </row>
    <row r="8" spans="1:6" x14ac:dyDescent="0.25">
      <c r="A8" s="251" t="s">
        <v>98</v>
      </c>
      <c r="B8" s="237"/>
      <c r="C8" s="251"/>
      <c r="D8" s="238"/>
    </row>
    <row r="9" spans="1:6" x14ac:dyDescent="0.25">
      <c r="A9" s="251" t="s">
        <v>82</v>
      </c>
      <c r="B9" s="237">
        <v>150</v>
      </c>
      <c r="C9" s="251"/>
      <c r="D9" s="237">
        <v>150</v>
      </c>
    </row>
    <row r="10" spans="1:6" x14ac:dyDescent="0.25">
      <c r="A10" s="251" t="s">
        <v>83</v>
      </c>
      <c r="B10" s="237">
        <v>82</v>
      </c>
      <c r="C10" s="251"/>
      <c r="D10" s="237">
        <v>93</v>
      </c>
    </row>
    <row r="11" spans="1:6" x14ac:dyDescent="0.25">
      <c r="A11" s="251" t="s">
        <v>84</v>
      </c>
      <c r="B11" s="237"/>
      <c r="C11" s="251"/>
      <c r="D11" s="237"/>
    </row>
    <row r="12" spans="1:6" ht="15.75" thickBot="1" x14ac:dyDescent="0.3">
      <c r="A12" s="252"/>
      <c r="B12" s="180"/>
      <c r="C12" s="252"/>
      <c r="D12" s="239"/>
    </row>
    <row r="13" spans="1:6" ht="15.75" thickBot="1" x14ac:dyDescent="0.3">
      <c r="A13" s="172" t="s">
        <v>85</v>
      </c>
      <c r="B13" s="240">
        <v>3476</v>
      </c>
      <c r="C13" s="240">
        <v>3366</v>
      </c>
      <c r="D13" s="240">
        <v>3746</v>
      </c>
    </row>
    <row r="14" spans="1:6" ht="15.75" thickBot="1" x14ac:dyDescent="0.3">
      <c r="A14" s="219"/>
      <c r="B14" s="95"/>
      <c r="C14" s="253"/>
      <c r="D14" s="220"/>
    </row>
    <row r="15" spans="1:6" ht="15.75" thickBot="1" x14ac:dyDescent="0.3">
      <c r="A15" s="173" t="s">
        <v>1</v>
      </c>
      <c r="B15" s="171"/>
      <c r="C15" s="280"/>
      <c r="D15" s="225"/>
    </row>
    <row r="16" spans="1:6" x14ac:dyDescent="0.25">
      <c r="A16" s="174" t="s">
        <v>86</v>
      </c>
      <c r="B16" s="241">
        <v>5</v>
      </c>
      <c r="C16" s="281"/>
      <c r="D16" s="241">
        <v>5</v>
      </c>
    </row>
    <row r="17" spans="1:4" x14ac:dyDescent="0.25">
      <c r="A17" s="175" t="s">
        <v>87</v>
      </c>
      <c r="B17" s="242">
        <v>5</v>
      </c>
      <c r="C17" s="282"/>
      <c r="D17" s="242">
        <v>5</v>
      </c>
    </row>
    <row r="18" spans="1:4" x14ac:dyDescent="0.25">
      <c r="A18" s="175" t="s">
        <v>88</v>
      </c>
      <c r="B18" s="242">
        <v>60</v>
      </c>
      <c r="C18" s="282"/>
      <c r="D18" s="242">
        <v>60</v>
      </c>
    </row>
    <row r="19" spans="1:4" x14ac:dyDescent="0.25">
      <c r="A19" s="599" t="s">
        <v>89</v>
      </c>
      <c r="B19" s="183">
        <v>0</v>
      </c>
      <c r="C19" s="283"/>
      <c r="D19" s="243"/>
    </row>
    <row r="20" spans="1:4" ht="15.75" thickBot="1" x14ac:dyDescent="0.3">
      <c r="A20" s="599"/>
      <c r="B20" s="183"/>
      <c r="C20" s="283"/>
      <c r="D20" s="243"/>
    </row>
    <row r="21" spans="1:4" ht="15.75" thickBot="1" x14ac:dyDescent="0.3">
      <c r="A21" s="600" t="s">
        <v>85</v>
      </c>
      <c r="B21" s="297">
        <v>70</v>
      </c>
      <c r="C21" s="284">
        <v>59</v>
      </c>
      <c r="D21" s="297">
        <v>70</v>
      </c>
    </row>
    <row r="22" spans="1:4" ht="15.75" thickBot="1" x14ac:dyDescent="0.3">
      <c r="A22" s="219"/>
      <c r="B22" s="223"/>
      <c r="C22" s="285"/>
      <c r="D22" s="223"/>
    </row>
    <row r="23" spans="1:4" ht="15.75" thickBot="1" x14ac:dyDescent="0.3">
      <c r="A23" s="601" t="s">
        <v>2</v>
      </c>
      <c r="B23" s="100"/>
      <c r="C23" s="286"/>
      <c r="D23" s="231"/>
    </row>
    <row r="24" spans="1:4" ht="15.75" thickBot="1" x14ac:dyDescent="0.3">
      <c r="A24" s="602" t="s">
        <v>90</v>
      </c>
      <c r="B24" s="268">
        <v>60</v>
      </c>
      <c r="C24" s="287"/>
      <c r="D24" s="268">
        <v>5</v>
      </c>
    </row>
    <row r="25" spans="1:4" ht="15.75" thickBot="1" x14ac:dyDescent="0.3">
      <c r="A25" s="603" t="s">
        <v>85</v>
      </c>
      <c r="B25" s="187">
        <v>60</v>
      </c>
      <c r="C25" s="288">
        <v>0</v>
      </c>
      <c r="D25" s="187">
        <v>5</v>
      </c>
    </row>
    <row r="26" spans="1:4" x14ac:dyDescent="0.25">
      <c r="A26" s="219"/>
      <c r="B26" s="223"/>
      <c r="C26" s="285"/>
      <c r="D26" s="223"/>
    </row>
    <row r="27" spans="1:4" ht="15.75" thickBot="1" x14ac:dyDescent="0.3">
      <c r="A27" s="219"/>
      <c r="B27" s="223"/>
      <c r="C27" s="285"/>
      <c r="D27" s="223"/>
    </row>
    <row r="28" spans="1:4" ht="15.75" thickBot="1" x14ac:dyDescent="0.3">
      <c r="A28" s="604" t="s">
        <v>91</v>
      </c>
      <c r="B28" s="101"/>
      <c r="C28" s="289"/>
      <c r="D28" s="233"/>
    </row>
    <row r="29" spans="1:4" ht="15.75" thickBot="1" x14ac:dyDescent="0.3">
      <c r="A29" s="605" t="s">
        <v>92</v>
      </c>
      <c r="B29" s="272">
        <v>10</v>
      </c>
      <c r="C29" s="290"/>
      <c r="D29" s="272">
        <v>5</v>
      </c>
    </row>
    <row r="30" spans="1:4" ht="15.75" thickBot="1" x14ac:dyDescent="0.3">
      <c r="A30" s="606" t="s">
        <v>85</v>
      </c>
      <c r="B30" s="188">
        <v>10</v>
      </c>
      <c r="C30" s="291">
        <v>2</v>
      </c>
      <c r="D30" s="188">
        <v>5</v>
      </c>
    </row>
    <row r="31" spans="1:4" ht="15.75" thickBot="1" x14ac:dyDescent="0.3">
      <c r="A31" s="219"/>
      <c r="B31" s="223"/>
      <c r="C31" s="285"/>
      <c r="D31" s="223"/>
    </row>
    <row r="32" spans="1:4" ht="15.75" thickBot="1" x14ac:dyDescent="0.3">
      <c r="A32" s="607" t="s">
        <v>3</v>
      </c>
      <c r="B32" s="608">
        <v>0</v>
      </c>
      <c r="C32" s="433">
        <v>0</v>
      </c>
      <c r="D32" s="266">
        <v>0</v>
      </c>
    </row>
    <row r="33" spans="1:4" ht="15.75" thickBot="1" x14ac:dyDescent="0.3">
      <c r="A33" s="609" t="s">
        <v>85</v>
      </c>
      <c r="B33" s="509">
        <v>0</v>
      </c>
      <c r="C33" s="509">
        <v>0</v>
      </c>
      <c r="D33" s="509">
        <v>0</v>
      </c>
    </row>
    <row r="34" spans="1:4" ht="15.75" thickBot="1" x14ac:dyDescent="0.3">
      <c r="A34" s="219"/>
      <c r="B34" s="223"/>
      <c r="C34" s="285"/>
      <c r="D34" s="226"/>
    </row>
    <row r="35" spans="1:4" ht="15.75" thickBot="1" x14ac:dyDescent="0.3">
      <c r="A35" s="610" t="s">
        <v>5</v>
      </c>
      <c r="B35" s="104"/>
      <c r="C35" s="292"/>
      <c r="D35" s="235"/>
    </row>
    <row r="36" spans="1:4" x14ac:dyDescent="0.25">
      <c r="A36" s="611" t="s">
        <v>93</v>
      </c>
      <c r="B36" s="244"/>
      <c r="C36" s="293"/>
      <c r="D36" s="244"/>
    </row>
    <row r="37" spans="1:4" x14ac:dyDescent="0.25">
      <c r="A37" s="435" t="s">
        <v>94</v>
      </c>
      <c r="B37" s="245">
        <v>0</v>
      </c>
      <c r="C37" s="294"/>
      <c r="D37" s="245"/>
    </row>
    <row r="38" spans="1:4" x14ac:dyDescent="0.25">
      <c r="A38" s="435" t="s">
        <v>95</v>
      </c>
      <c r="B38" s="245"/>
      <c r="C38" s="294"/>
      <c r="D38" s="246"/>
    </row>
    <row r="39" spans="1:4" x14ac:dyDescent="0.25">
      <c r="A39" s="435" t="s">
        <v>96</v>
      </c>
      <c r="B39" s="245"/>
      <c r="C39" s="294"/>
      <c r="D39" s="246"/>
    </row>
    <row r="40" spans="1:4" x14ac:dyDescent="0.25">
      <c r="A40" s="435" t="s">
        <v>97</v>
      </c>
      <c r="B40" s="245">
        <v>0</v>
      </c>
      <c r="C40" s="294"/>
      <c r="D40" s="246"/>
    </row>
    <row r="41" spans="1:4" ht="15.75" thickBot="1" x14ac:dyDescent="0.3">
      <c r="A41" s="612" t="s">
        <v>99</v>
      </c>
      <c r="B41" s="184"/>
      <c r="C41" s="93">
        <v>23</v>
      </c>
      <c r="D41" s="613">
        <v>20</v>
      </c>
    </row>
    <row r="42" spans="1:4" ht="15.75" thickBot="1" x14ac:dyDescent="0.3">
      <c r="A42" s="614" t="s">
        <v>85</v>
      </c>
      <c r="B42" s="430">
        <v>10</v>
      </c>
      <c r="C42" s="94">
        <v>23</v>
      </c>
      <c r="D42" s="430">
        <v>20</v>
      </c>
    </row>
    <row r="43" spans="1:4" ht="15.75" thickBot="1" x14ac:dyDescent="0.3">
      <c r="A43" s="276"/>
      <c r="B43" s="186"/>
      <c r="C43" s="277"/>
      <c r="D43" s="278"/>
    </row>
    <row r="44" spans="1:4" ht="19.5" thickBot="1" x14ac:dyDescent="0.35">
      <c r="A44" s="484" t="s">
        <v>10</v>
      </c>
      <c r="B44" s="248">
        <v>3626</v>
      </c>
      <c r="C44" s="279">
        <v>3450</v>
      </c>
      <c r="D44" s="248">
        <v>3846</v>
      </c>
    </row>
    <row r="45" spans="1:4" x14ac:dyDescent="0.25">
      <c r="A45" s="491"/>
      <c r="B45" s="491"/>
      <c r="C45" s="491"/>
      <c r="D45" s="491"/>
    </row>
    <row r="46" spans="1:4" x14ac:dyDescent="0.25">
      <c r="A46" s="222"/>
      <c r="B46" s="222"/>
      <c r="C46" s="222"/>
      <c r="D46" s="491"/>
    </row>
    <row r="47" spans="1:4" x14ac:dyDescent="0.25">
      <c r="A47" s="491"/>
      <c r="B47" s="491"/>
      <c r="C47" s="491"/>
      <c r="D47" s="491"/>
    </row>
    <row r="48" spans="1:4" x14ac:dyDescent="0.25">
      <c r="A48" s="491"/>
      <c r="B48" s="491"/>
      <c r="C48" s="491"/>
      <c r="D48" s="491"/>
    </row>
    <row r="49" spans="1:4" x14ac:dyDescent="0.25">
      <c r="A49" s="491"/>
      <c r="B49" s="491"/>
      <c r="C49" s="491"/>
      <c r="D49" s="491"/>
    </row>
    <row r="50" spans="1:4" x14ac:dyDescent="0.25">
      <c r="A50" s="491"/>
      <c r="B50" s="491"/>
      <c r="C50" s="491"/>
      <c r="D50" s="491"/>
    </row>
  </sheetData>
  <pageMargins left="0.70866141732283472" right="0.70866141732283472" top="0.78740157480314965" bottom="0.78740157480314965" header="0.31496062992125984" footer="0.31496062992125984"/>
  <pageSetup paperSize="9" scale="87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V33"/>
  <sheetViews>
    <sheetView tabSelected="1" topLeftCell="B13" workbookViewId="0">
      <selection activeCell="H25" sqref="H25"/>
    </sheetView>
  </sheetViews>
  <sheetFormatPr defaultRowHeight="15" x14ac:dyDescent="0.25"/>
  <cols>
    <col min="1" max="1" width="0" hidden="1" customWidth="1"/>
    <col min="2" max="2" width="38.85546875" customWidth="1"/>
    <col min="3" max="3" width="13.85546875" customWidth="1"/>
    <col min="4" max="10" width="11.7109375" customWidth="1"/>
    <col min="11" max="11" width="11.7109375" style="438" customWidth="1"/>
    <col min="12" max="13" width="11.7109375" customWidth="1"/>
    <col min="14" max="14" width="15" style="4" customWidth="1"/>
    <col min="15" max="15" width="14.85546875" style="4" customWidth="1"/>
    <col min="16" max="16" width="17.28515625" customWidth="1"/>
    <col min="17" max="17" width="16" customWidth="1"/>
    <col min="18" max="18" width="16.140625" customWidth="1"/>
    <col min="19" max="19" width="14.5703125" customWidth="1"/>
    <col min="20" max="20" width="8" customWidth="1"/>
    <col min="21" max="21" width="7.42578125" customWidth="1"/>
    <col min="22" max="22" width="15.140625" customWidth="1"/>
    <col min="25" max="25" width="16" bestFit="1" customWidth="1"/>
    <col min="26" max="26" width="15.140625" customWidth="1"/>
  </cols>
  <sheetData>
    <row r="1" spans="2:17" ht="15" customHeight="1" x14ac:dyDescent="0.35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P1" s="4"/>
    </row>
    <row r="2" spans="2:17" ht="21" x14ac:dyDescent="0.35">
      <c r="B2" s="662" t="s">
        <v>139</v>
      </c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</row>
    <row r="3" spans="2:17" ht="11.25" customHeight="1" thickBot="1" x14ac:dyDescent="0.4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2:17" s="71" customFormat="1" ht="45.75" thickBot="1" x14ac:dyDescent="0.35">
      <c r="B4" s="663" t="s">
        <v>70</v>
      </c>
      <c r="C4" s="664"/>
      <c r="D4" s="133" t="s">
        <v>71</v>
      </c>
      <c r="E4" s="133" t="s">
        <v>1</v>
      </c>
      <c r="F4" s="133" t="s">
        <v>2</v>
      </c>
      <c r="G4" s="133" t="s">
        <v>3</v>
      </c>
      <c r="H4" s="133" t="s">
        <v>4</v>
      </c>
      <c r="I4" s="133" t="s">
        <v>5</v>
      </c>
      <c r="J4" s="133" t="s">
        <v>13</v>
      </c>
      <c r="K4" s="133" t="s">
        <v>222</v>
      </c>
      <c r="L4" s="133" t="s">
        <v>75</v>
      </c>
      <c r="M4" s="133" t="s">
        <v>106</v>
      </c>
      <c r="N4" s="133" t="s">
        <v>73</v>
      </c>
      <c r="O4" s="133" t="s">
        <v>74</v>
      </c>
      <c r="P4" s="134" t="s">
        <v>151</v>
      </c>
    </row>
    <row r="5" spans="2:17" x14ac:dyDescent="0.25">
      <c r="B5" s="135" t="s">
        <v>6</v>
      </c>
      <c r="C5" s="139">
        <v>3900</v>
      </c>
      <c r="D5" s="70">
        <f>'3900'!D13</f>
        <v>11393</v>
      </c>
      <c r="E5" s="70">
        <f>'3900'!D21</f>
        <v>200</v>
      </c>
      <c r="F5" s="70">
        <f>'3900'!D25</f>
        <v>50</v>
      </c>
      <c r="G5" s="70"/>
      <c r="H5" s="70">
        <f>'3900'!D30</f>
        <v>50</v>
      </c>
      <c r="I5" s="70">
        <f>'3900'!D42</f>
        <v>750</v>
      </c>
      <c r="J5" s="70">
        <f>'3900'!D46</f>
        <v>300</v>
      </c>
      <c r="K5" s="652"/>
      <c r="L5" s="213">
        <f>SUM(D5:J5)</f>
        <v>12743</v>
      </c>
      <c r="M5" s="159">
        <f>L5-P5</f>
        <v>-980</v>
      </c>
      <c r="N5" s="151"/>
      <c r="O5" s="147"/>
      <c r="P5" s="205">
        <v>13723</v>
      </c>
    </row>
    <row r="6" spans="2:17" x14ac:dyDescent="0.25">
      <c r="B6" s="136" t="s">
        <v>14</v>
      </c>
      <c r="C6" s="140">
        <v>3901</v>
      </c>
      <c r="D6" s="144">
        <f>'3901'!D13</f>
        <v>4687</v>
      </c>
      <c r="E6" s="144">
        <v>50</v>
      </c>
      <c r="F6" s="144">
        <v>2</v>
      </c>
      <c r="G6" s="144"/>
      <c r="H6" s="144">
        <v>3</v>
      </c>
      <c r="I6" s="144">
        <v>14</v>
      </c>
      <c r="J6" s="144"/>
      <c r="K6" s="653"/>
      <c r="L6" s="214">
        <f t="shared" ref="L6:L12" si="0">SUM(D6:J6)</f>
        <v>4756</v>
      </c>
      <c r="M6" s="160">
        <f>L6-P6</f>
        <v>181</v>
      </c>
      <c r="N6" s="152"/>
      <c r="O6" s="148"/>
      <c r="P6" s="206">
        <v>4575</v>
      </c>
    </row>
    <row r="7" spans="2:17" x14ac:dyDescent="0.25">
      <c r="B7" s="136" t="s">
        <v>15</v>
      </c>
      <c r="C7" s="140">
        <v>3903</v>
      </c>
      <c r="D7" s="144">
        <f>'3903'!D13</f>
        <v>3995.4274</v>
      </c>
      <c r="E7" s="144">
        <f>'3903'!D21</f>
        <v>175</v>
      </c>
      <c r="F7" s="144">
        <f>'3903'!D25</f>
        <v>20</v>
      </c>
      <c r="G7" s="144"/>
      <c r="H7" s="144">
        <f>'3903'!D30</f>
        <v>5</v>
      </c>
      <c r="I7" s="144">
        <f>'3903'!D42</f>
        <v>70</v>
      </c>
      <c r="J7" s="144"/>
      <c r="K7" s="653"/>
      <c r="L7" s="214">
        <f t="shared" si="0"/>
        <v>4265.4274000000005</v>
      </c>
      <c r="M7" s="160">
        <f>L7-P7</f>
        <v>157.42740000000049</v>
      </c>
      <c r="N7" s="152"/>
      <c r="O7" s="148"/>
      <c r="P7" s="206">
        <v>4108</v>
      </c>
    </row>
    <row r="8" spans="2:17" x14ac:dyDescent="0.25">
      <c r="B8" s="136" t="s">
        <v>16</v>
      </c>
      <c r="C8" s="140">
        <v>3904</v>
      </c>
      <c r="D8" s="144">
        <f>'3904'!D14</f>
        <v>1462</v>
      </c>
      <c r="E8" s="144">
        <v>25</v>
      </c>
      <c r="F8" s="144">
        <v>9</v>
      </c>
      <c r="G8" s="144"/>
      <c r="H8" s="144">
        <v>2</v>
      </c>
      <c r="I8" s="144">
        <v>46</v>
      </c>
      <c r="J8" s="144"/>
      <c r="K8" s="653"/>
      <c r="L8" s="214">
        <f t="shared" si="0"/>
        <v>1544</v>
      </c>
      <c r="M8" s="160">
        <f t="shared" ref="M8:M14" si="1">L8-P8</f>
        <v>55</v>
      </c>
      <c r="N8" s="152"/>
      <c r="O8" s="148"/>
      <c r="P8" s="206">
        <v>1489</v>
      </c>
    </row>
    <row r="9" spans="2:17" x14ac:dyDescent="0.25">
      <c r="B9" s="136" t="s">
        <v>17</v>
      </c>
      <c r="C9" s="140">
        <v>3905</v>
      </c>
      <c r="D9" s="145">
        <f>'3905'!D13</f>
        <v>983</v>
      </c>
      <c r="E9" s="145">
        <v>23</v>
      </c>
      <c r="F9" s="144">
        <v>8</v>
      </c>
      <c r="G9" s="144"/>
      <c r="H9" s="144">
        <v>3</v>
      </c>
      <c r="I9" s="144">
        <v>38</v>
      </c>
      <c r="J9" s="144"/>
      <c r="K9" s="653"/>
      <c r="L9" s="214">
        <f t="shared" si="0"/>
        <v>1055</v>
      </c>
      <c r="M9" s="160">
        <f t="shared" si="1"/>
        <v>26</v>
      </c>
      <c r="N9" s="152"/>
      <c r="O9" s="148"/>
      <c r="P9" s="206">
        <v>1029</v>
      </c>
    </row>
    <row r="10" spans="2:17" x14ac:dyDescent="0.25">
      <c r="B10" s="136" t="s">
        <v>18</v>
      </c>
      <c r="C10" s="140">
        <v>3906</v>
      </c>
      <c r="D10" s="144">
        <f>'3906'!D13</f>
        <v>1808</v>
      </c>
      <c r="E10" s="144">
        <f>'3906'!D21</f>
        <v>260</v>
      </c>
      <c r="F10" s="144">
        <f>'3906'!D25</f>
        <v>20</v>
      </c>
      <c r="G10" s="144"/>
      <c r="H10" s="144">
        <f>'3906'!D30</f>
        <v>5</v>
      </c>
      <c r="I10" s="144">
        <f>'3906'!D42</f>
        <v>333</v>
      </c>
      <c r="J10" s="144"/>
      <c r="K10" s="653"/>
      <c r="L10" s="214">
        <f t="shared" si="0"/>
        <v>2426</v>
      </c>
      <c r="M10" s="160">
        <f t="shared" si="1"/>
        <v>202</v>
      </c>
      <c r="N10" s="152"/>
      <c r="O10" s="148"/>
      <c r="P10" s="206">
        <v>2224</v>
      </c>
    </row>
    <row r="11" spans="2:17" x14ac:dyDescent="0.25">
      <c r="B11" s="136" t="s">
        <v>19</v>
      </c>
      <c r="C11" s="140">
        <v>3907</v>
      </c>
      <c r="D11" s="144">
        <f>'3907'!D12</f>
        <v>6006</v>
      </c>
      <c r="E11" s="144">
        <v>196</v>
      </c>
      <c r="F11" s="144">
        <v>30</v>
      </c>
      <c r="G11" s="144"/>
      <c r="H11" s="144">
        <v>5</v>
      </c>
      <c r="I11" s="144">
        <v>64</v>
      </c>
      <c r="J11" s="144"/>
      <c r="K11" s="653"/>
      <c r="L11" s="214">
        <f t="shared" si="0"/>
        <v>6301</v>
      </c>
      <c r="M11" s="160">
        <f t="shared" si="1"/>
        <v>352</v>
      </c>
      <c r="N11" s="152"/>
      <c r="O11" s="148"/>
      <c r="P11" s="206">
        <v>5949</v>
      </c>
    </row>
    <row r="12" spans="2:17" x14ac:dyDescent="0.25">
      <c r="B12" s="136" t="s">
        <v>20</v>
      </c>
      <c r="C12" s="140">
        <v>3908</v>
      </c>
      <c r="D12" s="144">
        <f>'3908'!D13</f>
        <v>1653</v>
      </c>
      <c r="E12" s="144">
        <f>'3908'!D21</f>
        <v>200</v>
      </c>
      <c r="F12" s="144">
        <f>'3908'!D25</f>
        <v>0</v>
      </c>
      <c r="G12" s="144"/>
      <c r="H12" s="144">
        <f>'3908'!D29</f>
        <v>5</v>
      </c>
      <c r="I12" s="144">
        <f>'3908'!D41</f>
        <v>10</v>
      </c>
      <c r="J12" s="144"/>
      <c r="K12" s="653"/>
      <c r="L12" s="214">
        <f t="shared" si="0"/>
        <v>1868</v>
      </c>
      <c r="M12" s="160">
        <f t="shared" si="1"/>
        <v>-1263</v>
      </c>
      <c r="N12" s="152"/>
      <c r="O12" s="148"/>
      <c r="P12" s="206">
        <v>3131</v>
      </c>
    </row>
    <row r="13" spans="2:17" x14ac:dyDescent="0.25">
      <c r="B13" s="137" t="s">
        <v>118</v>
      </c>
      <c r="C13" s="141">
        <v>3911</v>
      </c>
      <c r="D13" s="144">
        <f>'3911'!D13</f>
        <v>4571.3513442000003</v>
      </c>
      <c r="E13" s="144">
        <f>'3911'!D19</f>
        <v>1450</v>
      </c>
      <c r="F13" s="144">
        <f>'3911'!D23</f>
        <v>10</v>
      </c>
      <c r="G13" s="144">
        <f>'3911'!D33</f>
        <v>14000</v>
      </c>
      <c r="H13" s="144">
        <f>'3911'!D27</f>
        <v>2550</v>
      </c>
      <c r="I13" s="144">
        <f>'3911'!D37</f>
        <v>1875</v>
      </c>
      <c r="J13" s="144">
        <f>'3911'!D41</f>
        <v>200</v>
      </c>
      <c r="K13" s="653">
        <v>-8500</v>
      </c>
      <c r="L13" s="214">
        <f>SUM(D13:K13)</f>
        <v>16156.3513442</v>
      </c>
      <c r="M13" s="160">
        <f t="shared" si="1"/>
        <v>900.35134420000031</v>
      </c>
      <c r="N13" s="152"/>
      <c r="O13" s="148"/>
      <c r="P13" s="206">
        <v>15256</v>
      </c>
      <c r="Q13" s="154"/>
    </row>
    <row r="14" spans="2:17" x14ac:dyDescent="0.25">
      <c r="B14" s="137" t="s">
        <v>119</v>
      </c>
      <c r="C14" s="142">
        <v>3912</v>
      </c>
      <c r="D14" s="144">
        <f>'3912'!D13</f>
        <v>5320</v>
      </c>
      <c r="E14" s="144">
        <f>'3912'!D21</f>
        <v>1750</v>
      </c>
      <c r="F14" s="144">
        <f>'3912'!D25</f>
        <v>5</v>
      </c>
      <c r="G14" s="144">
        <f>'3912'!D33</f>
        <v>5000</v>
      </c>
      <c r="H14" s="144">
        <f>'3912'!D30</f>
        <v>2500</v>
      </c>
      <c r="I14" s="144">
        <f>'3912'!D42</f>
        <v>857</v>
      </c>
      <c r="J14" s="144">
        <f>'3912'!D43</f>
        <v>300</v>
      </c>
      <c r="K14" s="653">
        <v>-2500</v>
      </c>
      <c r="L14" s="214">
        <f>SUM(D14:K14)</f>
        <v>13232</v>
      </c>
      <c r="M14" s="160">
        <f t="shared" si="1"/>
        <v>1618</v>
      </c>
      <c r="N14" s="152"/>
      <c r="O14" s="148"/>
      <c r="P14" s="206">
        <v>11614</v>
      </c>
      <c r="Q14" s="154"/>
    </row>
    <row r="15" spans="2:17" x14ac:dyDescent="0.25">
      <c r="B15" s="137" t="s">
        <v>108</v>
      </c>
      <c r="C15" s="140">
        <v>3913</v>
      </c>
      <c r="D15" s="144">
        <f>'3913'!D13</f>
        <v>17114</v>
      </c>
      <c r="E15" s="144">
        <f>'3913'!D21</f>
        <v>2420</v>
      </c>
      <c r="F15" s="144">
        <f>'3913'!D25</f>
        <v>5</v>
      </c>
      <c r="G15" s="144"/>
      <c r="H15" s="144">
        <f>'3913'!D30</f>
        <v>50</v>
      </c>
      <c r="I15" s="144">
        <f>'3913'!D42</f>
        <v>2735</v>
      </c>
      <c r="J15" s="144">
        <f>'3913'!D43</f>
        <v>150</v>
      </c>
      <c r="K15" s="653"/>
      <c r="L15" s="214">
        <f t="shared" ref="L15" si="2">SUM(D15:J15)</f>
        <v>22474</v>
      </c>
      <c r="M15" s="160">
        <f>L15-P15</f>
        <v>1910</v>
      </c>
      <c r="N15" s="152"/>
      <c r="O15" s="148"/>
      <c r="P15" s="206">
        <v>20564</v>
      </c>
      <c r="Q15" s="154"/>
    </row>
    <row r="16" spans="2:17" x14ac:dyDescent="0.25">
      <c r="B16" s="136" t="s">
        <v>22</v>
      </c>
      <c r="C16" s="140">
        <v>3915</v>
      </c>
      <c r="D16" s="144">
        <f>'3915'!D13</f>
        <v>1320</v>
      </c>
      <c r="E16" s="144">
        <f>'3915'!D21</f>
        <v>18</v>
      </c>
      <c r="F16" s="144">
        <f>'3915'!D25</f>
        <v>7</v>
      </c>
      <c r="G16" s="144">
        <f>'3915'!D33</f>
        <v>70</v>
      </c>
      <c r="H16" s="144">
        <f>'3915'!D30</f>
        <v>0</v>
      </c>
      <c r="I16" s="144">
        <f>'3915'!D42</f>
        <v>26</v>
      </c>
      <c r="J16" s="144"/>
      <c r="K16" s="653"/>
      <c r="L16" s="214">
        <f>SUM(D16:J16)</f>
        <v>1441</v>
      </c>
      <c r="M16" s="160">
        <f>L16-P16</f>
        <v>260</v>
      </c>
      <c r="N16" s="152"/>
      <c r="O16" s="148"/>
      <c r="P16" s="206">
        <v>1181</v>
      </c>
    </row>
    <row r="17" spans="2:22" x14ac:dyDescent="0.25">
      <c r="B17" s="136" t="s">
        <v>35</v>
      </c>
      <c r="C17" s="140">
        <v>3740</v>
      </c>
      <c r="D17" s="144">
        <f>'3740'!D13</f>
        <v>4118</v>
      </c>
      <c r="E17" s="144">
        <f>'3740'!D21</f>
        <v>450</v>
      </c>
      <c r="F17" s="144">
        <f>'3740'!D25</f>
        <v>62</v>
      </c>
      <c r="G17" s="144"/>
      <c r="H17" s="144">
        <f>'3740'!D30</f>
        <v>15</v>
      </c>
      <c r="I17" s="144">
        <f>'3740'!D42</f>
        <v>697</v>
      </c>
      <c r="J17" s="144">
        <f>'3740'!D43</f>
        <v>90</v>
      </c>
      <c r="K17" s="653"/>
      <c r="L17" s="214">
        <f>SUM(D17:J17)</f>
        <v>5432</v>
      </c>
      <c r="M17" s="160">
        <f>L17-P17</f>
        <v>501</v>
      </c>
      <c r="N17" s="152"/>
      <c r="O17" s="148"/>
      <c r="P17" s="206">
        <v>4931</v>
      </c>
    </row>
    <row r="18" spans="2:22" x14ac:dyDescent="0.25">
      <c r="B18" s="136" t="s">
        <v>25</v>
      </c>
      <c r="C18" s="140">
        <v>3960</v>
      </c>
      <c r="D18" s="144">
        <f>'3960'!D13</f>
        <v>1889</v>
      </c>
      <c r="E18" s="144">
        <f>'3960'!D21</f>
        <v>5</v>
      </c>
      <c r="F18" s="144">
        <f>'3960'!D25</f>
        <v>50</v>
      </c>
      <c r="G18" s="144"/>
      <c r="H18" s="144">
        <f>'3960'!D30</f>
        <v>5</v>
      </c>
      <c r="I18" s="144">
        <f>'3960'!D42</f>
        <v>15</v>
      </c>
      <c r="J18" s="144"/>
      <c r="K18" s="653"/>
      <c r="L18" s="214">
        <f>SUM(D18:J18)</f>
        <v>1964</v>
      </c>
      <c r="M18" s="160">
        <f t="shared" ref="M18" si="3">L18-P18</f>
        <v>116</v>
      </c>
      <c r="N18" s="152"/>
      <c r="O18" s="148"/>
      <c r="P18" s="206">
        <v>1848</v>
      </c>
    </row>
    <row r="19" spans="2:22" ht="15.75" thickBot="1" x14ac:dyDescent="0.3">
      <c r="B19" s="138" t="s">
        <v>26</v>
      </c>
      <c r="C19" s="143">
        <v>3210</v>
      </c>
      <c r="D19" s="146">
        <f>'3210'!D13</f>
        <v>3746</v>
      </c>
      <c r="E19" s="146">
        <f>'3210'!D21</f>
        <v>70</v>
      </c>
      <c r="F19" s="146">
        <f>'3210'!D25</f>
        <v>5</v>
      </c>
      <c r="G19" s="146"/>
      <c r="H19" s="146">
        <f>'3210'!D30</f>
        <v>5</v>
      </c>
      <c r="I19" s="146">
        <f>'3210'!D41</f>
        <v>20</v>
      </c>
      <c r="J19" s="146"/>
      <c r="K19" s="654"/>
      <c r="L19" s="215">
        <f>SUM(D19:J19)</f>
        <v>3846</v>
      </c>
      <c r="M19" s="158">
        <f>L19-P19</f>
        <v>220</v>
      </c>
      <c r="N19" s="153"/>
      <c r="O19" s="149"/>
      <c r="P19" s="207">
        <v>3626</v>
      </c>
    </row>
    <row r="20" spans="2:22" ht="15.75" thickBot="1" x14ac:dyDescent="0.3">
      <c r="B20" s="517" t="s">
        <v>72</v>
      </c>
      <c r="C20" s="518"/>
      <c r="D20" s="123">
        <f>SUM(D5:D19)</f>
        <v>70065.778744199997</v>
      </c>
      <c r="E20" s="123">
        <f t="shared" ref="E20:J20" si="4">SUM(E5:E19)</f>
        <v>7292</v>
      </c>
      <c r="F20" s="123">
        <f t="shared" si="4"/>
        <v>283</v>
      </c>
      <c r="G20" s="123">
        <f t="shared" si="4"/>
        <v>19070</v>
      </c>
      <c r="H20" s="123">
        <f t="shared" si="4"/>
        <v>5203</v>
      </c>
      <c r="I20" s="123">
        <f t="shared" si="4"/>
        <v>7550</v>
      </c>
      <c r="J20" s="123">
        <f t="shared" si="4"/>
        <v>1040</v>
      </c>
      <c r="K20" s="123"/>
      <c r="L20" s="123">
        <f>SUM(L5:L19)</f>
        <v>99503.778744199997</v>
      </c>
      <c r="M20" s="511">
        <f>SUM(M5:M19)</f>
        <v>4255.7787442000008</v>
      </c>
      <c r="N20" s="150"/>
      <c r="O20" s="150"/>
      <c r="P20" s="121">
        <f>SUM(P5:P19)</f>
        <v>95248</v>
      </c>
    </row>
    <row r="21" spans="2:22" x14ac:dyDescent="0.25">
      <c r="B21" s="68"/>
      <c r="C21" s="69"/>
      <c r="M21" s="512">
        <f>L20-P20</f>
        <v>4255.7787441999972</v>
      </c>
      <c r="N21" s="7"/>
      <c r="O21" s="80"/>
      <c r="P21" s="50"/>
    </row>
    <row r="22" spans="2:22" x14ac:dyDescent="0.25"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31"/>
      <c r="O22" s="31"/>
      <c r="P22" s="6"/>
      <c r="Q22" s="5"/>
      <c r="R22" s="7"/>
      <c r="S22" s="7"/>
      <c r="T22" s="7"/>
      <c r="U22" s="7"/>
      <c r="V22" s="7"/>
    </row>
    <row r="23" spans="2:22" ht="15.75" thickBot="1" x14ac:dyDescent="0.3">
      <c r="D23" s="6"/>
      <c r="E23" s="6"/>
      <c r="F23" s="6"/>
      <c r="G23" s="6"/>
      <c r="H23" s="6"/>
      <c r="I23" s="6"/>
      <c r="J23" s="6"/>
      <c r="K23" s="6"/>
      <c r="L23" s="6"/>
      <c r="M23" s="6"/>
      <c r="N23" s="31"/>
      <c r="O23" s="31"/>
      <c r="P23" s="6"/>
      <c r="Q23" s="5"/>
      <c r="R23" s="7"/>
      <c r="S23" s="7"/>
      <c r="T23" s="7"/>
      <c r="U23" s="7"/>
      <c r="V23" s="7"/>
    </row>
    <row r="24" spans="2:22" ht="15.75" thickBot="1" x14ac:dyDescent="0.3">
      <c r="B24" s="8" t="s">
        <v>228</v>
      </c>
      <c r="C24" s="73" t="s">
        <v>68</v>
      </c>
      <c r="E24" s="660" t="s">
        <v>219</v>
      </c>
      <c r="F24" s="661"/>
      <c r="G24" s="11"/>
      <c r="H24" s="11"/>
      <c r="I24" s="660" t="s">
        <v>220</v>
      </c>
      <c r="J24" s="661"/>
      <c r="K24" s="11"/>
      <c r="L24" s="11"/>
      <c r="M24" s="4"/>
      <c r="O24"/>
      <c r="Q24" s="3"/>
      <c r="R24" s="3"/>
    </row>
    <row r="25" spans="2:22" x14ac:dyDescent="0.25">
      <c r="B25" s="14" t="s">
        <v>7</v>
      </c>
      <c r="C25" s="544">
        <v>800</v>
      </c>
      <c r="E25" s="32" t="s">
        <v>27</v>
      </c>
      <c r="F25" s="74"/>
      <c r="G25" s="51">
        <f>L20</f>
        <v>99503.778744199997</v>
      </c>
      <c r="H25" s="11"/>
      <c r="I25" s="667" t="s">
        <v>28</v>
      </c>
      <c r="J25" s="668"/>
      <c r="K25" s="42">
        <v>143537</v>
      </c>
      <c r="L25" s="27"/>
      <c r="M25" s="4"/>
      <c r="O25"/>
      <c r="P25" s="15"/>
      <c r="Q25" s="3"/>
    </row>
    <row r="26" spans="2:22" x14ac:dyDescent="0.25">
      <c r="B26" s="16" t="s">
        <v>63</v>
      </c>
      <c r="C26" s="544">
        <v>200</v>
      </c>
      <c r="E26" s="17" t="s">
        <v>41</v>
      </c>
      <c r="F26" s="75"/>
      <c r="G26" s="44">
        <f>C29</f>
        <v>3050</v>
      </c>
      <c r="H26" s="11"/>
      <c r="I26" s="669" t="s">
        <v>59</v>
      </c>
      <c r="J26" s="670"/>
      <c r="K26" s="44">
        <v>15000</v>
      </c>
      <c r="L26" s="27"/>
      <c r="M26" s="4"/>
      <c r="O26"/>
      <c r="Q26" s="18"/>
      <c r="R26" s="3"/>
    </row>
    <row r="27" spans="2:22" ht="15.75" thickBot="1" x14ac:dyDescent="0.3">
      <c r="B27" s="16" t="s">
        <v>221</v>
      </c>
      <c r="C27" s="544">
        <v>50</v>
      </c>
      <c r="E27" s="17" t="s">
        <v>223</v>
      </c>
      <c r="F27" s="75"/>
      <c r="G27" s="655">
        <v>1413</v>
      </c>
      <c r="I27" s="665" t="s">
        <v>226</v>
      </c>
      <c r="J27" s="666"/>
      <c r="K27" s="79">
        <v>6575</v>
      </c>
      <c r="L27" s="27"/>
      <c r="M27" s="4"/>
      <c r="O27"/>
      <c r="Q27" s="3"/>
    </row>
    <row r="28" spans="2:22" ht="15.75" thickBot="1" x14ac:dyDescent="0.3">
      <c r="B28" s="16" t="s">
        <v>227</v>
      </c>
      <c r="C28" s="544">
        <v>2000</v>
      </c>
      <c r="E28" s="76" t="s">
        <v>30</v>
      </c>
      <c r="F28" s="77"/>
      <c r="G28" s="78">
        <f>1000+350+67483</f>
        <v>68833</v>
      </c>
      <c r="H28" s="27"/>
      <c r="I28" s="665" t="s">
        <v>11</v>
      </c>
      <c r="J28" s="666"/>
      <c r="K28" s="43">
        <f>SUM(K25:K27)</f>
        <v>165112</v>
      </c>
      <c r="L28" s="27"/>
      <c r="M28" s="27"/>
      <c r="R28" s="3"/>
    </row>
    <row r="29" spans="2:22" ht="15.75" thickBot="1" x14ac:dyDescent="0.3">
      <c r="B29" s="19" t="s">
        <v>10</v>
      </c>
      <c r="C29" s="118">
        <f>SUM(C25:C28)</f>
        <v>3050</v>
      </c>
      <c r="E29" s="76" t="s">
        <v>11</v>
      </c>
      <c r="F29" s="77"/>
      <c r="G29" s="79">
        <f>SUM(G25:G28)</f>
        <v>172799.77874420001</v>
      </c>
      <c r="L29" s="4"/>
      <c r="M29" s="4"/>
      <c r="R29" s="3"/>
    </row>
    <row r="30" spans="2:22" ht="14.45" customHeight="1" x14ac:dyDescent="0.25">
      <c r="E30" s="659" t="s">
        <v>138</v>
      </c>
      <c r="F30" s="659"/>
      <c r="G30" s="659"/>
      <c r="I30" s="657"/>
      <c r="J30" s="657"/>
      <c r="K30" s="648"/>
      <c r="L30" s="4"/>
      <c r="M30" s="4"/>
      <c r="R30" s="3"/>
    </row>
    <row r="31" spans="2:22" x14ac:dyDescent="0.25">
      <c r="E31" s="657"/>
      <c r="F31" s="657"/>
      <c r="G31" s="657"/>
      <c r="I31" s="67"/>
      <c r="J31" s="67"/>
      <c r="K31" s="648"/>
    </row>
    <row r="32" spans="2:22" x14ac:dyDescent="0.25">
      <c r="E32" s="657"/>
      <c r="F32" s="657"/>
      <c r="G32" s="657"/>
    </row>
    <row r="33" spans="5:7" x14ac:dyDescent="0.25">
      <c r="E33" s="657"/>
      <c r="F33" s="657"/>
      <c r="G33" s="657"/>
    </row>
  </sheetData>
  <mergeCells count="10">
    <mergeCell ref="E30:G33"/>
    <mergeCell ref="E24:F24"/>
    <mergeCell ref="B2:P2"/>
    <mergeCell ref="B4:C4"/>
    <mergeCell ref="I30:J30"/>
    <mergeCell ref="I24:J24"/>
    <mergeCell ref="I28:J28"/>
    <mergeCell ref="I25:J25"/>
    <mergeCell ref="I27:J27"/>
    <mergeCell ref="I26:J26"/>
  </mergeCell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"/>
  <sheetViews>
    <sheetView topLeftCell="B10" workbookViewId="0">
      <pane xSplit="1" topLeftCell="C1" activePane="topRight" state="frozen"/>
      <selection activeCell="E48" sqref="E48"/>
      <selection pane="topRight" activeCell="D13" sqref="D13"/>
    </sheetView>
  </sheetViews>
  <sheetFormatPr defaultRowHeight="15" x14ac:dyDescent="0.25"/>
  <cols>
    <col min="1" max="1" width="0" hidden="1" customWidth="1"/>
    <col min="2" max="2" width="35.7109375" customWidth="1"/>
    <col min="3" max="3" width="13.7109375" customWidth="1"/>
    <col min="4" max="4" width="11.7109375" customWidth="1"/>
    <col min="5" max="5" width="13.7109375" customWidth="1"/>
    <col min="6" max="6" width="13" customWidth="1"/>
    <col min="7" max="7" width="89.5703125" bestFit="1" customWidth="1"/>
    <col min="8" max="8" width="14.5703125" customWidth="1"/>
    <col min="9" max="9" width="8" customWidth="1"/>
    <col min="10" max="10" width="7.42578125" customWidth="1"/>
    <col min="11" max="11" width="15.140625" customWidth="1"/>
    <col min="14" max="14" width="16" bestFit="1" customWidth="1"/>
    <col min="15" max="15" width="15.140625" customWidth="1"/>
  </cols>
  <sheetData>
    <row r="1" spans="2:7" ht="15" customHeight="1" x14ac:dyDescent="0.35">
      <c r="B1" s="66"/>
      <c r="C1" s="66"/>
      <c r="D1" s="66"/>
      <c r="E1" s="66"/>
      <c r="F1" s="66"/>
    </row>
    <row r="2" spans="2:7" ht="21" x14ac:dyDescent="0.35">
      <c r="B2" s="662" t="s">
        <v>109</v>
      </c>
      <c r="C2" s="662"/>
      <c r="D2" s="662"/>
      <c r="E2" s="662"/>
      <c r="F2" s="662"/>
      <c r="G2" s="662"/>
    </row>
    <row r="3" spans="2:7" ht="11.25" customHeight="1" thickBot="1" x14ac:dyDescent="0.4">
      <c r="B3" s="53"/>
      <c r="C3" s="53"/>
      <c r="D3" s="53"/>
      <c r="E3" s="53"/>
      <c r="F3" s="53"/>
    </row>
    <row r="4" spans="2:7" s="71" customFormat="1" ht="45.75" thickBot="1" x14ac:dyDescent="0.35">
      <c r="B4" s="663" t="s">
        <v>70</v>
      </c>
      <c r="C4" s="664"/>
      <c r="D4" s="133" t="s">
        <v>71</v>
      </c>
      <c r="E4" s="198" t="s">
        <v>146</v>
      </c>
      <c r="F4" s="199" t="s">
        <v>106</v>
      </c>
      <c r="G4" s="132" t="s">
        <v>136</v>
      </c>
    </row>
    <row r="5" spans="2:7" ht="15.75" thickBot="1" x14ac:dyDescent="0.3">
      <c r="B5" s="135" t="s">
        <v>6</v>
      </c>
      <c r="C5" s="139">
        <v>3900</v>
      </c>
      <c r="D5" s="513">
        <f>'3900'!D13</f>
        <v>11393</v>
      </c>
      <c r="E5" s="519">
        <v>12673</v>
      </c>
      <c r="F5" s="117">
        <f>D5-E5</f>
        <v>-1280</v>
      </c>
      <c r="G5" s="210" t="s">
        <v>198</v>
      </c>
    </row>
    <row r="6" spans="2:7" ht="15.75" thickBot="1" x14ac:dyDescent="0.3">
      <c r="B6" s="136" t="s">
        <v>14</v>
      </c>
      <c r="C6" s="140">
        <v>3901</v>
      </c>
      <c r="D6" s="514">
        <f>[2]List1!$D$13</f>
        <v>4687</v>
      </c>
      <c r="E6" s="520">
        <v>4496</v>
      </c>
      <c r="F6" s="208">
        <f t="shared" ref="F6:F19" si="0">D6-E6</f>
        <v>191</v>
      </c>
      <c r="G6" s="210" t="s">
        <v>194</v>
      </c>
    </row>
    <row r="7" spans="2:7" x14ac:dyDescent="0.25">
      <c r="B7" s="136" t="s">
        <v>15</v>
      </c>
      <c r="C7" s="140">
        <v>3903</v>
      </c>
      <c r="D7" s="514">
        <f>'3903'!D13</f>
        <v>3995.4274</v>
      </c>
      <c r="E7" s="520">
        <v>3910</v>
      </c>
      <c r="F7" s="208">
        <f t="shared" si="0"/>
        <v>85.427400000000034</v>
      </c>
      <c r="G7" s="210" t="s">
        <v>194</v>
      </c>
    </row>
    <row r="8" spans="2:7" x14ac:dyDescent="0.25">
      <c r="B8" s="136" t="s">
        <v>16</v>
      </c>
      <c r="C8" s="140">
        <v>3904</v>
      </c>
      <c r="D8" s="514">
        <f>'3904'!D14</f>
        <v>1462</v>
      </c>
      <c r="E8" s="520">
        <v>1388</v>
      </c>
      <c r="F8" s="208">
        <f t="shared" si="0"/>
        <v>74</v>
      </c>
      <c r="G8" s="211" t="s">
        <v>186</v>
      </c>
    </row>
    <row r="9" spans="2:7" x14ac:dyDescent="0.25">
      <c r="B9" s="136" t="s">
        <v>17</v>
      </c>
      <c r="C9" s="140">
        <v>3905</v>
      </c>
      <c r="D9" s="515">
        <f>'3905'!D13</f>
        <v>983</v>
      </c>
      <c r="E9" s="521">
        <v>990</v>
      </c>
      <c r="F9" s="208">
        <f t="shared" si="0"/>
        <v>-7</v>
      </c>
      <c r="G9" s="357" t="s">
        <v>165</v>
      </c>
    </row>
    <row r="10" spans="2:7" x14ac:dyDescent="0.25">
      <c r="B10" s="136" t="s">
        <v>18</v>
      </c>
      <c r="C10" s="140">
        <v>3906</v>
      </c>
      <c r="D10" s="514">
        <f>'3906'!D13</f>
        <v>1808</v>
      </c>
      <c r="E10" s="520">
        <v>1571</v>
      </c>
      <c r="F10" s="208">
        <f t="shared" si="0"/>
        <v>237</v>
      </c>
      <c r="G10" s="211" t="s">
        <v>202</v>
      </c>
    </row>
    <row r="11" spans="2:7" x14ac:dyDescent="0.25">
      <c r="B11" s="136" t="s">
        <v>19</v>
      </c>
      <c r="C11" s="140">
        <v>3907</v>
      </c>
      <c r="D11" s="514">
        <f>'3907'!D12</f>
        <v>6006</v>
      </c>
      <c r="E11" s="520">
        <v>5638</v>
      </c>
      <c r="F11" s="208">
        <f t="shared" si="0"/>
        <v>368</v>
      </c>
      <c r="G11" s="211" t="s">
        <v>208</v>
      </c>
    </row>
    <row r="12" spans="2:7" x14ac:dyDescent="0.25">
      <c r="B12" s="136" t="s">
        <v>20</v>
      </c>
      <c r="C12" s="140">
        <v>3908</v>
      </c>
      <c r="D12" s="514">
        <f>'3908'!D13</f>
        <v>1653</v>
      </c>
      <c r="E12" s="520">
        <v>2707</v>
      </c>
      <c r="F12" s="208">
        <f t="shared" si="0"/>
        <v>-1054</v>
      </c>
      <c r="G12" s="211" t="s">
        <v>216</v>
      </c>
    </row>
    <row r="13" spans="2:7" x14ac:dyDescent="0.25">
      <c r="B13" s="137" t="s">
        <v>118</v>
      </c>
      <c r="C13" s="141">
        <v>3911</v>
      </c>
      <c r="D13" s="514">
        <f>'3911'!D13</f>
        <v>4571.3513442000003</v>
      </c>
      <c r="E13" s="520">
        <v>4001</v>
      </c>
      <c r="F13" s="208">
        <f t="shared" si="0"/>
        <v>570.35134420000031</v>
      </c>
      <c r="G13" s="211" t="s">
        <v>174</v>
      </c>
    </row>
    <row r="14" spans="2:7" x14ac:dyDescent="0.25">
      <c r="B14" s="137" t="s">
        <v>119</v>
      </c>
      <c r="C14" s="142">
        <v>3912</v>
      </c>
      <c r="D14" s="514">
        <f>'3912'!D13</f>
        <v>5320</v>
      </c>
      <c r="E14" s="520">
        <v>4939</v>
      </c>
      <c r="F14" s="208">
        <f t="shared" si="0"/>
        <v>381</v>
      </c>
      <c r="G14" s="211" t="s">
        <v>185</v>
      </c>
    </row>
    <row r="15" spans="2:7" x14ac:dyDescent="0.25">
      <c r="B15" s="137" t="s">
        <v>108</v>
      </c>
      <c r="C15" s="141">
        <v>3913</v>
      </c>
      <c r="D15" s="514">
        <f>'3913'!D13</f>
        <v>17114</v>
      </c>
      <c r="E15" s="520">
        <v>16174</v>
      </c>
      <c r="F15" s="208">
        <f t="shared" si="0"/>
        <v>940</v>
      </c>
      <c r="G15" s="211" t="s">
        <v>215</v>
      </c>
    </row>
    <row r="16" spans="2:7" x14ac:dyDescent="0.25">
      <c r="B16" s="136" t="s">
        <v>22</v>
      </c>
      <c r="C16" s="140">
        <v>3915</v>
      </c>
      <c r="D16" s="514">
        <f>'3915'!D13</f>
        <v>1320</v>
      </c>
      <c r="E16" s="520">
        <v>1032</v>
      </c>
      <c r="F16" s="208">
        <f t="shared" si="0"/>
        <v>288</v>
      </c>
      <c r="G16" s="523" t="s">
        <v>184</v>
      </c>
    </row>
    <row r="17" spans="2:11" x14ac:dyDescent="0.25">
      <c r="B17" s="136" t="s">
        <v>35</v>
      </c>
      <c r="C17" s="140">
        <v>3740</v>
      </c>
      <c r="D17" s="514">
        <f>'3740'!D13</f>
        <v>4118</v>
      </c>
      <c r="E17" s="520">
        <v>4197</v>
      </c>
      <c r="F17" s="208">
        <f t="shared" si="0"/>
        <v>-79</v>
      </c>
      <c r="G17" s="211"/>
    </row>
    <row r="18" spans="2:11" x14ac:dyDescent="0.25">
      <c r="B18" s="136" t="s">
        <v>25</v>
      </c>
      <c r="C18" s="140">
        <v>3960</v>
      </c>
      <c r="D18" s="514">
        <f>'3960'!D13</f>
        <v>1889</v>
      </c>
      <c r="E18" s="520">
        <v>1783</v>
      </c>
      <c r="F18" s="208">
        <f t="shared" si="0"/>
        <v>106</v>
      </c>
      <c r="G18" s="211" t="s">
        <v>192</v>
      </c>
    </row>
    <row r="19" spans="2:11" ht="15.75" thickBot="1" x14ac:dyDescent="0.3">
      <c r="B19" s="138" t="s">
        <v>26</v>
      </c>
      <c r="C19" s="143">
        <v>3210</v>
      </c>
      <c r="D19" s="516">
        <f>'3210'!D13</f>
        <v>3746</v>
      </c>
      <c r="E19" s="522">
        <v>3476</v>
      </c>
      <c r="F19" s="209">
        <f t="shared" si="0"/>
        <v>270</v>
      </c>
      <c r="G19" s="212" t="s">
        <v>193</v>
      </c>
    </row>
    <row r="20" spans="2:11" ht="15.75" thickBot="1" x14ac:dyDescent="0.3">
      <c r="B20" s="200" t="s">
        <v>72</v>
      </c>
      <c r="C20" s="200"/>
      <c r="D20" s="201">
        <f>SUM(D5:D19)</f>
        <v>70065.778744199997</v>
      </c>
      <c r="E20" s="202">
        <f>SUM(E5:E19)</f>
        <v>68975</v>
      </c>
      <c r="F20" s="203">
        <f t="shared" ref="F20" si="1">SUM(F5:F19)</f>
        <v>1090.7787442000003</v>
      </c>
      <c r="G20" s="204"/>
      <c r="K20" s="156"/>
    </row>
    <row r="21" spans="2:11" x14ac:dyDescent="0.25">
      <c r="B21" s="68"/>
      <c r="C21" s="69"/>
      <c r="D21" s="221"/>
      <c r="F21" s="50"/>
      <c r="K21" s="156"/>
    </row>
    <row r="22" spans="2:11" x14ac:dyDescent="0.25">
      <c r="D22" s="61"/>
      <c r="E22" s="61"/>
      <c r="F22" s="61"/>
      <c r="G22" s="5"/>
      <c r="H22" s="7"/>
      <c r="I22" s="7"/>
      <c r="J22" s="7"/>
      <c r="K22" s="7"/>
    </row>
    <row r="23" spans="2:11" hidden="1" x14ac:dyDescent="0.25">
      <c r="D23" s="6"/>
      <c r="E23" s="6"/>
      <c r="F23" s="6"/>
      <c r="G23" s="5"/>
      <c r="H23" s="7"/>
      <c r="I23" s="7"/>
      <c r="J23" s="7"/>
      <c r="K23" s="7"/>
    </row>
    <row r="24" spans="2:11" ht="15" hidden="1" customHeight="1" thickBot="1" x14ac:dyDescent="0.3">
      <c r="B24" s="8" t="s">
        <v>69</v>
      </c>
      <c r="C24" s="73" t="s">
        <v>68</v>
      </c>
      <c r="H24" s="3"/>
    </row>
    <row r="25" spans="2:11" ht="14.45" hidden="1" customHeight="1" x14ac:dyDescent="0.25">
      <c r="B25" s="14" t="s">
        <v>7</v>
      </c>
      <c r="C25" s="35">
        <v>800000</v>
      </c>
      <c r="G25" s="15"/>
    </row>
    <row r="26" spans="2:11" ht="15" hidden="1" customHeight="1" thickBot="1" x14ac:dyDescent="0.3">
      <c r="B26" s="16" t="s">
        <v>63</v>
      </c>
      <c r="C26" s="35">
        <v>200000</v>
      </c>
      <c r="H26" s="3"/>
    </row>
    <row r="27" spans="2:11" ht="15" hidden="1" customHeight="1" thickBot="1" x14ac:dyDescent="0.3">
      <c r="B27" s="16" t="s">
        <v>9</v>
      </c>
      <c r="C27" s="35">
        <v>2000000</v>
      </c>
    </row>
    <row r="28" spans="2:11" ht="15.75" hidden="1" thickBot="1" x14ac:dyDescent="0.3">
      <c r="B28" s="19" t="s">
        <v>10</v>
      </c>
      <c r="C28" s="36">
        <f>SUM(C25:C27)</f>
        <v>3000000</v>
      </c>
    </row>
    <row r="29" spans="2:11" ht="105.75" hidden="1" customHeight="1" x14ac:dyDescent="0.25"/>
    <row r="30" spans="2:11" ht="12" hidden="1" customHeight="1" x14ac:dyDescent="0.25"/>
    <row r="31" spans="2:11" ht="141" hidden="1" customHeight="1" x14ac:dyDescent="0.25"/>
  </sheetData>
  <mergeCells count="2">
    <mergeCell ref="B4:C4"/>
    <mergeCell ref="B2:G2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27"/>
  <sheetViews>
    <sheetView topLeftCell="B9" workbookViewId="0">
      <selection activeCell="E29" sqref="E29"/>
    </sheetView>
  </sheetViews>
  <sheetFormatPr defaultRowHeight="15" x14ac:dyDescent="0.25"/>
  <cols>
    <col min="1" max="1" width="0" hidden="1" customWidth="1"/>
    <col min="2" max="2" width="35.7109375" customWidth="1"/>
    <col min="3" max="3" width="13.7109375" customWidth="1"/>
    <col min="4" max="4" width="11.7109375" customWidth="1"/>
    <col min="5" max="6" width="13.28515625" customWidth="1"/>
    <col min="7" max="7" width="11.7109375" customWidth="1"/>
    <col min="8" max="9" width="12.7109375" customWidth="1"/>
    <col min="10" max="10" width="11.7109375" hidden="1" customWidth="1"/>
    <col min="11" max="16" width="11.7109375" customWidth="1"/>
    <col min="17" max="18" width="11.7109375" hidden="1" customWidth="1"/>
    <col min="19" max="19" width="15" style="4" hidden="1" customWidth="1"/>
    <col min="20" max="20" width="14.85546875" style="4" hidden="1" customWidth="1"/>
    <col min="21" max="21" width="17.28515625" hidden="1" customWidth="1"/>
    <col min="22" max="22" width="16" customWidth="1"/>
    <col min="23" max="23" width="16.140625" customWidth="1"/>
    <col min="24" max="24" width="14.5703125" customWidth="1"/>
    <col min="25" max="25" width="8" customWidth="1"/>
    <col min="26" max="26" width="7.42578125" customWidth="1"/>
    <col min="27" max="27" width="15.140625" customWidth="1"/>
    <col min="30" max="30" width="16" bestFit="1" customWidth="1"/>
    <col min="31" max="31" width="15.140625" customWidth="1"/>
  </cols>
  <sheetData>
    <row r="1" spans="2:21" ht="15" customHeight="1" x14ac:dyDescent="0.35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U1" s="4"/>
    </row>
    <row r="2" spans="2:21" ht="21" x14ac:dyDescent="0.35">
      <c r="B2" s="662" t="s">
        <v>117</v>
      </c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  <c r="Q2" s="53"/>
      <c r="R2" s="53"/>
    </row>
    <row r="3" spans="2:21" ht="11.25" customHeight="1" thickBot="1" x14ac:dyDescent="0.4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2:21" s="71" customFormat="1" ht="60.75" thickBot="1" x14ac:dyDescent="0.35">
      <c r="B4" s="671" t="s">
        <v>70</v>
      </c>
      <c r="C4" s="672"/>
      <c r="D4" s="72" t="s">
        <v>1</v>
      </c>
      <c r="E4" s="81" t="s">
        <v>147</v>
      </c>
      <c r="F4" s="116" t="s">
        <v>106</v>
      </c>
      <c r="G4" s="72" t="s">
        <v>2</v>
      </c>
      <c r="H4" s="81" t="s">
        <v>148</v>
      </c>
      <c r="I4" s="116" t="s">
        <v>106</v>
      </c>
      <c r="J4" s="133" t="s">
        <v>3</v>
      </c>
      <c r="K4" s="72" t="s">
        <v>4</v>
      </c>
      <c r="L4" s="81" t="s">
        <v>149</v>
      </c>
      <c r="M4" s="116" t="s">
        <v>106</v>
      </c>
      <c r="N4" s="72" t="s">
        <v>5</v>
      </c>
      <c r="O4" s="81" t="s">
        <v>150</v>
      </c>
      <c r="P4" s="116" t="s">
        <v>106</v>
      </c>
      <c r="Q4" s="72" t="s">
        <v>13</v>
      </c>
      <c r="R4" s="72" t="s">
        <v>75</v>
      </c>
      <c r="S4" s="72" t="s">
        <v>73</v>
      </c>
      <c r="T4" s="72" t="s">
        <v>74</v>
      </c>
      <c r="U4" s="81" t="s">
        <v>76</v>
      </c>
    </row>
    <row r="5" spans="2:21" s="438" customFormat="1" x14ac:dyDescent="0.25">
      <c r="B5" s="135" t="s">
        <v>6</v>
      </c>
      <c r="C5" s="139">
        <v>3900</v>
      </c>
      <c r="D5" s="122">
        <f>'3900'!D21</f>
        <v>200</v>
      </c>
      <c r="E5" s="519">
        <v>200</v>
      </c>
      <c r="F5" s="524">
        <f>D5-E5</f>
        <v>0</v>
      </c>
      <c r="G5" s="122">
        <f>'3900'!D25</f>
        <v>50</v>
      </c>
      <c r="H5" s="519">
        <v>50</v>
      </c>
      <c r="I5" s="524">
        <f>G5-H5</f>
        <v>0</v>
      </c>
      <c r="J5" s="526"/>
      <c r="K5" s="122">
        <f>'3900'!D30</f>
        <v>50</v>
      </c>
      <c r="L5" s="119">
        <v>50</v>
      </c>
      <c r="M5" s="524">
        <f>K5-L5</f>
        <v>0</v>
      </c>
      <c r="N5" s="122">
        <f>'3900'!D42</f>
        <v>750</v>
      </c>
      <c r="O5" s="538">
        <v>600</v>
      </c>
      <c r="P5" s="117">
        <f>N5-O5</f>
        <v>150</v>
      </c>
    </row>
    <row r="6" spans="2:21" s="438" customFormat="1" x14ac:dyDescent="0.25">
      <c r="B6" s="136" t="s">
        <v>14</v>
      </c>
      <c r="C6" s="140">
        <v>3901</v>
      </c>
      <c r="D6" s="534">
        <v>50</v>
      </c>
      <c r="E6" s="520">
        <v>58</v>
      </c>
      <c r="F6" s="525">
        <f t="shared" ref="F6:F19" si="0">D6-E6</f>
        <v>-8</v>
      </c>
      <c r="G6" s="534">
        <v>2</v>
      </c>
      <c r="H6" s="520">
        <v>2</v>
      </c>
      <c r="I6" s="525">
        <f t="shared" ref="I6:I19" si="1">G6-H6</f>
        <v>0</v>
      </c>
      <c r="J6" s="526"/>
      <c r="K6" s="534">
        <v>3</v>
      </c>
      <c r="L6" s="532">
        <v>5</v>
      </c>
      <c r="M6" s="525">
        <f t="shared" ref="M6:M19" si="2">K6-L6</f>
        <v>-2</v>
      </c>
      <c r="N6" s="534">
        <v>14</v>
      </c>
      <c r="O6" s="539">
        <v>14</v>
      </c>
      <c r="P6" s="208">
        <f t="shared" ref="P6:P19" si="3">N6-O6</f>
        <v>0</v>
      </c>
    </row>
    <row r="7" spans="2:21" s="438" customFormat="1" x14ac:dyDescent="0.25">
      <c r="B7" s="136" t="s">
        <v>15</v>
      </c>
      <c r="C7" s="140">
        <v>3903</v>
      </c>
      <c r="D7" s="534">
        <f>'3903'!D21</f>
        <v>175</v>
      </c>
      <c r="E7" s="520">
        <v>125</v>
      </c>
      <c r="F7" s="525">
        <f t="shared" si="0"/>
        <v>50</v>
      </c>
      <c r="G7" s="534">
        <f>'3903'!D25</f>
        <v>20</v>
      </c>
      <c r="H7" s="520">
        <v>18</v>
      </c>
      <c r="I7" s="525">
        <f t="shared" si="1"/>
        <v>2</v>
      </c>
      <c r="J7" s="526"/>
      <c r="K7" s="534">
        <f>'3903'!D30</f>
        <v>5</v>
      </c>
      <c r="L7" s="532">
        <v>5</v>
      </c>
      <c r="M7" s="525">
        <f t="shared" si="2"/>
        <v>0</v>
      </c>
      <c r="N7" s="534">
        <f>'3903'!D42</f>
        <v>70</v>
      </c>
      <c r="O7" s="539">
        <v>50</v>
      </c>
      <c r="P7" s="208">
        <f t="shared" si="3"/>
        <v>20</v>
      </c>
    </row>
    <row r="8" spans="2:21" s="438" customFormat="1" x14ac:dyDescent="0.25">
      <c r="B8" s="136" t="s">
        <v>16</v>
      </c>
      <c r="C8" s="140">
        <v>3904</v>
      </c>
      <c r="D8" s="534">
        <v>25</v>
      </c>
      <c r="E8" s="520">
        <v>38</v>
      </c>
      <c r="F8" s="525">
        <f t="shared" si="0"/>
        <v>-13</v>
      </c>
      <c r="G8" s="534">
        <v>9</v>
      </c>
      <c r="H8" s="520">
        <v>10</v>
      </c>
      <c r="I8" s="525">
        <f t="shared" si="1"/>
        <v>-1</v>
      </c>
      <c r="J8" s="526"/>
      <c r="K8" s="534">
        <v>2</v>
      </c>
      <c r="L8" s="532">
        <v>1</v>
      </c>
      <c r="M8" s="525">
        <f t="shared" si="2"/>
        <v>1</v>
      </c>
      <c r="N8" s="534">
        <v>46</v>
      </c>
      <c r="O8" s="539">
        <v>52</v>
      </c>
      <c r="P8" s="208">
        <f t="shared" si="3"/>
        <v>-6</v>
      </c>
    </row>
    <row r="9" spans="2:21" s="438" customFormat="1" x14ac:dyDescent="0.25">
      <c r="B9" s="136" t="s">
        <v>17</v>
      </c>
      <c r="C9" s="140">
        <v>3905</v>
      </c>
      <c r="D9" s="535">
        <v>23</v>
      </c>
      <c r="E9" s="521">
        <v>20</v>
      </c>
      <c r="F9" s="525">
        <f t="shared" si="0"/>
        <v>3</v>
      </c>
      <c r="G9" s="534">
        <v>8</v>
      </c>
      <c r="H9" s="521">
        <v>8</v>
      </c>
      <c r="I9" s="525">
        <f t="shared" si="1"/>
        <v>0</v>
      </c>
      <c r="J9" s="526"/>
      <c r="K9" s="534">
        <v>3</v>
      </c>
      <c r="L9" s="533">
        <v>3</v>
      </c>
      <c r="M9" s="525">
        <f t="shared" si="2"/>
        <v>0</v>
      </c>
      <c r="N9" s="534">
        <v>38</v>
      </c>
      <c r="O9" s="540">
        <v>8</v>
      </c>
      <c r="P9" s="208">
        <f t="shared" si="3"/>
        <v>30</v>
      </c>
    </row>
    <row r="10" spans="2:21" s="438" customFormat="1" x14ac:dyDescent="0.25">
      <c r="B10" s="136" t="s">
        <v>18</v>
      </c>
      <c r="C10" s="140">
        <v>3906</v>
      </c>
      <c r="D10" s="534">
        <f>'3906'!D21</f>
        <v>260</v>
      </c>
      <c r="E10" s="520">
        <v>255</v>
      </c>
      <c r="F10" s="525">
        <f t="shared" si="0"/>
        <v>5</v>
      </c>
      <c r="G10" s="534">
        <f>'3906'!D25</f>
        <v>20</v>
      </c>
      <c r="H10" s="520">
        <v>40</v>
      </c>
      <c r="I10" s="525">
        <f t="shared" si="1"/>
        <v>-20</v>
      </c>
      <c r="J10" s="526"/>
      <c r="K10" s="534">
        <f>'3906'!D30</f>
        <v>5</v>
      </c>
      <c r="L10" s="532">
        <v>5</v>
      </c>
      <c r="M10" s="525">
        <f t="shared" si="2"/>
        <v>0</v>
      </c>
      <c r="N10" s="534">
        <f>'3906'!D42</f>
        <v>333</v>
      </c>
      <c r="O10" s="539">
        <v>353</v>
      </c>
      <c r="P10" s="208">
        <f t="shared" si="3"/>
        <v>-20</v>
      </c>
    </row>
    <row r="11" spans="2:21" s="438" customFormat="1" x14ac:dyDescent="0.25">
      <c r="B11" s="136" t="s">
        <v>19</v>
      </c>
      <c r="C11" s="140">
        <v>3907</v>
      </c>
      <c r="D11" s="534">
        <v>196</v>
      </c>
      <c r="E11" s="520">
        <v>198</v>
      </c>
      <c r="F11" s="525">
        <f t="shared" si="0"/>
        <v>-2</v>
      </c>
      <c r="G11" s="534">
        <v>30</v>
      </c>
      <c r="H11" s="520">
        <v>30</v>
      </c>
      <c r="I11" s="525">
        <f t="shared" si="1"/>
        <v>0</v>
      </c>
      <c r="J11" s="526"/>
      <c r="K11" s="534">
        <v>5</v>
      </c>
      <c r="L11" s="532">
        <v>10</v>
      </c>
      <c r="M11" s="525">
        <f t="shared" si="2"/>
        <v>-5</v>
      </c>
      <c r="N11" s="534">
        <v>64</v>
      </c>
      <c r="O11" s="539">
        <v>73</v>
      </c>
      <c r="P11" s="208">
        <f t="shared" si="3"/>
        <v>-9</v>
      </c>
    </row>
    <row r="12" spans="2:21" s="438" customFormat="1" x14ac:dyDescent="0.25">
      <c r="B12" s="136" t="s">
        <v>20</v>
      </c>
      <c r="C12" s="140">
        <v>3908</v>
      </c>
      <c r="D12" s="534">
        <f>'3908'!D21</f>
        <v>200</v>
      </c>
      <c r="E12" s="520">
        <v>404</v>
      </c>
      <c r="F12" s="525">
        <f t="shared" si="0"/>
        <v>-204</v>
      </c>
      <c r="G12" s="534">
        <f>'3908'!D25</f>
        <v>0</v>
      </c>
      <c r="H12" s="520">
        <v>4</v>
      </c>
      <c r="I12" s="525">
        <f t="shared" si="1"/>
        <v>-4</v>
      </c>
      <c r="J12" s="526"/>
      <c r="K12" s="534">
        <f>'3908'!D29</f>
        <v>5</v>
      </c>
      <c r="L12" s="532">
        <v>6</v>
      </c>
      <c r="M12" s="525">
        <f t="shared" si="2"/>
        <v>-1</v>
      </c>
      <c r="N12" s="534">
        <f>'3908'!D41</f>
        <v>10</v>
      </c>
      <c r="O12" s="539">
        <v>10</v>
      </c>
      <c r="P12" s="208">
        <f t="shared" si="3"/>
        <v>0</v>
      </c>
    </row>
    <row r="13" spans="2:21" s="438" customFormat="1" x14ac:dyDescent="0.25">
      <c r="B13" s="137" t="s">
        <v>118</v>
      </c>
      <c r="C13" s="141">
        <v>3911</v>
      </c>
      <c r="D13" s="534">
        <f>'3911'!D19</f>
        <v>1450</v>
      </c>
      <c r="E13" s="520">
        <v>1225</v>
      </c>
      <c r="F13" s="525">
        <f t="shared" si="0"/>
        <v>225</v>
      </c>
      <c r="G13" s="534">
        <f>'3911'!D23</f>
        <v>10</v>
      </c>
      <c r="H13" s="520">
        <v>10</v>
      </c>
      <c r="I13" s="525">
        <f t="shared" si="1"/>
        <v>0</v>
      </c>
      <c r="J13" s="526"/>
      <c r="K13" s="534">
        <v>2550</v>
      </c>
      <c r="L13" s="532">
        <v>2250</v>
      </c>
      <c r="M13" s="525">
        <f t="shared" si="2"/>
        <v>300</v>
      </c>
      <c r="N13" s="534">
        <v>1875</v>
      </c>
      <c r="O13" s="539">
        <v>1875</v>
      </c>
      <c r="P13" s="208">
        <f t="shared" si="3"/>
        <v>0</v>
      </c>
    </row>
    <row r="14" spans="2:21" s="438" customFormat="1" x14ac:dyDescent="0.25">
      <c r="B14" s="137" t="s">
        <v>119</v>
      </c>
      <c r="C14" s="142">
        <v>3912</v>
      </c>
      <c r="D14" s="534">
        <v>1750</v>
      </c>
      <c r="E14" s="520">
        <v>1675</v>
      </c>
      <c r="F14" s="525">
        <f t="shared" si="0"/>
        <v>75</v>
      </c>
      <c r="G14" s="534">
        <v>5</v>
      </c>
      <c r="H14" s="520">
        <v>5</v>
      </c>
      <c r="I14" s="525">
        <f t="shared" si="1"/>
        <v>0</v>
      </c>
      <c r="J14" s="526"/>
      <c r="K14" s="534">
        <v>2500</v>
      </c>
      <c r="L14" s="532">
        <v>1500</v>
      </c>
      <c r="M14" s="525">
        <f t="shared" si="2"/>
        <v>1000</v>
      </c>
      <c r="N14" s="534">
        <v>857</v>
      </c>
      <c r="O14" s="539">
        <v>835</v>
      </c>
      <c r="P14" s="208">
        <f t="shared" si="3"/>
        <v>22</v>
      </c>
    </row>
    <row r="15" spans="2:21" s="438" customFormat="1" x14ac:dyDescent="0.25">
      <c r="B15" s="137" t="s">
        <v>108</v>
      </c>
      <c r="C15" s="141">
        <v>3913</v>
      </c>
      <c r="D15" s="534">
        <f>'3913'!D21</f>
        <v>2420</v>
      </c>
      <c r="E15" s="520">
        <v>1970</v>
      </c>
      <c r="F15" s="525">
        <f t="shared" si="0"/>
        <v>450</v>
      </c>
      <c r="G15" s="534">
        <f>'3913'!D25</f>
        <v>5</v>
      </c>
      <c r="H15" s="520">
        <v>5</v>
      </c>
      <c r="I15" s="525">
        <f t="shared" si="1"/>
        <v>0</v>
      </c>
      <c r="J15" s="526"/>
      <c r="K15" s="534">
        <f>'3913'!D30</f>
        <v>50</v>
      </c>
      <c r="L15" s="532">
        <v>100</v>
      </c>
      <c r="M15" s="525">
        <f t="shared" si="2"/>
        <v>-50</v>
      </c>
      <c r="N15" s="534">
        <f>'3913'!D42</f>
        <v>2735</v>
      </c>
      <c r="O15" s="539">
        <v>2215</v>
      </c>
      <c r="P15" s="208">
        <f t="shared" si="3"/>
        <v>520</v>
      </c>
    </row>
    <row r="16" spans="2:21" s="438" customFormat="1" x14ac:dyDescent="0.25">
      <c r="B16" s="136" t="s">
        <v>22</v>
      </c>
      <c r="C16" s="140">
        <v>3915</v>
      </c>
      <c r="D16" s="534">
        <f>'3915'!D21</f>
        <v>18</v>
      </c>
      <c r="E16" s="520">
        <v>50</v>
      </c>
      <c r="F16" s="525">
        <f t="shared" si="0"/>
        <v>-32</v>
      </c>
      <c r="G16" s="534">
        <f>'3915'!D25</f>
        <v>7</v>
      </c>
      <c r="H16" s="520">
        <v>5</v>
      </c>
      <c r="I16" s="525">
        <f t="shared" si="1"/>
        <v>2</v>
      </c>
      <c r="J16" s="526"/>
      <c r="K16" s="534">
        <v>0</v>
      </c>
      <c r="L16" s="532">
        <v>10</v>
      </c>
      <c r="M16" s="525">
        <f t="shared" si="2"/>
        <v>-10</v>
      </c>
      <c r="N16" s="534">
        <f>'3915'!D42</f>
        <v>26</v>
      </c>
      <c r="O16" s="539">
        <v>24</v>
      </c>
      <c r="P16" s="208">
        <f t="shared" si="3"/>
        <v>2</v>
      </c>
    </row>
    <row r="17" spans="2:27" s="438" customFormat="1" x14ac:dyDescent="0.25">
      <c r="B17" s="136" t="s">
        <v>35</v>
      </c>
      <c r="C17" s="140">
        <v>3740</v>
      </c>
      <c r="D17" s="534">
        <f>'3740'!D21</f>
        <v>450</v>
      </c>
      <c r="E17" s="520">
        <v>370</v>
      </c>
      <c r="F17" s="525">
        <f t="shared" si="0"/>
        <v>80</v>
      </c>
      <c r="G17" s="534">
        <f>'3740'!D25</f>
        <v>62</v>
      </c>
      <c r="H17" s="520">
        <v>40</v>
      </c>
      <c r="I17" s="525">
        <f t="shared" si="1"/>
        <v>22</v>
      </c>
      <c r="J17" s="526"/>
      <c r="K17" s="534">
        <f>'3740'!D30</f>
        <v>15</v>
      </c>
      <c r="L17" s="532">
        <v>70</v>
      </c>
      <c r="M17" s="525">
        <f t="shared" si="2"/>
        <v>-55</v>
      </c>
      <c r="N17" s="534">
        <f>'3740'!D42</f>
        <v>697</v>
      </c>
      <c r="O17" s="539">
        <v>185</v>
      </c>
      <c r="P17" s="208">
        <f t="shared" si="3"/>
        <v>512</v>
      </c>
    </row>
    <row r="18" spans="2:27" s="438" customFormat="1" x14ac:dyDescent="0.25">
      <c r="B18" s="136" t="s">
        <v>25</v>
      </c>
      <c r="C18" s="140">
        <v>3960</v>
      </c>
      <c r="D18" s="534">
        <f>'3960'!D21</f>
        <v>5</v>
      </c>
      <c r="E18" s="520">
        <v>25</v>
      </c>
      <c r="F18" s="525">
        <f t="shared" si="0"/>
        <v>-20</v>
      </c>
      <c r="G18" s="534">
        <f>'3960'!D25</f>
        <v>50</v>
      </c>
      <c r="H18" s="520">
        <v>30</v>
      </c>
      <c r="I18" s="525">
        <f t="shared" si="1"/>
        <v>20</v>
      </c>
      <c r="J18" s="526"/>
      <c r="K18" s="534">
        <f>'3960'!D30</f>
        <v>5</v>
      </c>
      <c r="L18" s="532">
        <v>5</v>
      </c>
      <c r="M18" s="525">
        <f t="shared" si="2"/>
        <v>0</v>
      </c>
      <c r="N18" s="534">
        <f>'3960'!D42</f>
        <v>15</v>
      </c>
      <c r="O18" s="539">
        <v>5</v>
      </c>
      <c r="P18" s="208">
        <f t="shared" si="3"/>
        <v>10</v>
      </c>
    </row>
    <row r="19" spans="2:27" s="438" customFormat="1" ht="15.75" thickBot="1" x14ac:dyDescent="0.3">
      <c r="B19" s="138" t="s">
        <v>26</v>
      </c>
      <c r="C19" s="143">
        <v>3210</v>
      </c>
      <c r="D19" s="536">
        <f>'3210'!D21</f>
        <v>70</v>
      </c>
      <c r="E19" s="527">
        <v>70</v>
      </c>
      <c r="F19" s="528">
        <f t="shared" si="0"/>
        <v>0</v>
      </c>
      <c r="G19" s="536">
        <f>'3210'!D25</f>
        <v>5</v>
      </c>
      <c r="H19" s="527">
        <v>60</v>
      </c>
      <c r="I19" s="528">
        <f t="shared" si="1"/>
        <v>-55</v>
      </c>
      <c r="J19" s="529"/>
      <c r="K19" s="536">
        <f>'3210'!D30</f>
        <v>5</v>
      </c>
      <c r="L19" s="537">
        <v>10</v>
      </c>
      <c r="M19" s="528">
        <f t="shared" si="2"/>
        <v>-5</v>
      </c>
      <c r="N19" s="536">
        <f>'3210'!D42</f>
        <v>20</v>
      </c>
      <c r="O19" s="541">
        <v>10</v>
      </c>
      <c r="P19" s="542">
        <f t="shared" si="3"/>
        <v>10</v>
      </c>
    </row>
    <row r="20" spans="2:27" s="438" customFormat="1" ht="15.75" thickBot="1" x14ac:dyDescent="0.3">
      <c r="B20" s="200" t="s">
        <v>72</v>
      </c>
      <c r="C20" s="200"/>
      <c r="D20" s="123">
        <f>SUM(D5:D19)</f>
        <v>7292</v>
      </c>
      <c r="E20" s="120">
        <f>SUM(E5:E19)</f>
        <v>6683</v>
      </c>
      <c r="F20" s="530">
        <f t="shared" ref="F20" si="4">SUM(F5:F19)</f>
        <v>609</v>
      </c>
      <c r="G20" s="123">
        <f>SUM(G5:G19)</f>
        <v>283</v>
      </c>
      <c r="H20" s="120">
        <f>SUM(H5:H19)</f>
        <v>317</v>
      </c>
      <c r="I20" s="530">
        <f>SUM(I5:I19)</f>
        <v>-34</v>
      </c>
      <c r="J20" s="531"/>
      <c r="K20" s="123">
        <f t="shared" ref="K20:P20" si="5">SUM(K5:K19)</f>
        <v>5203</v>
      </c>
      <c r="L20" s="120">
        <f t="shared" si="5"/>
        <v>4030</v>
      </c>
      <c r="M20" s="530">
        <f t="shared" si="5"/>
        <v>1173</v>
      </c>
      <c r="N20" s="123">
        <f t="shared" si="5"/>
        <v>7550</v>
      </c>
      <c r="O20" s="120">
        <f t="shared" si="5"/>
        <v>6309</v>
      </c>
      <c r="P20" s="118">
        <f t="shared" si="5"/>
        <v>1241</v>
      </c>
    </row>
    <row r="21" spans="2:27" x14ac:dyDescent="0.25">
      <c r="B21" s="68"/>
      <c r="C21" s="69"/>
      <c r="P21" s="543"/>
      <c r="S21" s="7"/>
      <c r="T21" s="80" t="e">
        <f>#REF!+#REF!</f>
        <v>#REF!</v>
      </c>
    </row>
    <row r="22" spans="2:27" ht="36" customHeight="1" x14ac:dyDescent="0.25">
      <c r="B22" s="673" t="s">
        <v>224</v>
      </c>
      <c r="C22" s="673"/>
      <c r="D22" s="673"/>
      <c r="E22" s="673"/>
      <c r="F22" s="673"/>
      <c r="G22" s="673"/>
      <c r="H22" s="673"/>
      <c r="I22" s="673"/>
      <c r="J22" s="673"/>
      <c r="K22" s="673"/>
      <c r="L22" s="673"/>
      <c r="M22" s="673"/>
      <c r="N22" s="673"/>
      <c r="O22" s="673"/>
      <c r="P22" s="673"/>
      <c r="Q22" s="130"/>
      <c r="R22" s="61"/>
      <c r="S22" s="31"/>
      <c r="T22" s="31"/>
      <c r="U22" s="6"/>
      <c r="V22" s="5"/>
      <c r="W22" s="7"/>
      <c r="X22" s="7"/>
      <c r="Y22" s="7"/>
      <c r="Z22" s="7"/>
      <c r="AA22" s="7"/>
    </row>
    <row r="23" spans="2:27" s="438" customFormat="1" ht="14.45" customHeight="1" x14ac:dyDescent="0.25">
      <c r="B23" s="658" t="s">
        <v>225</v>
      </c>
      <c r="C23" s="658"/>
      <c r="D23" s="658"/>
      <c r="E23" s="658"/>
      <c r="F23" s="658"/>
      <c r="G23" s="658"/>
      <c r="H23" s="658"/>
      <c r="I23" s="658"/>
      <c r="J23" s="658"/>
      <c r="K23" s="658"/>
      <c r="L23" s="658"/>
      <c r="M23" s="658"/>
      <c r="N23" s="658"/>
      <c r="O23" s="658"/>
      <c r="P23" s="658"/>
      <c r="Q23" s="131"/>
      <c r="R23" s="6"/>
      <c r="S23" s="31"/>
      <c r="T23" s="31"/>
      <c r="U23" s="6"/>
      <c r="V23" s="5"/>
      <c r="W23" s="7"/>
      <c r="X23" s="7"/>
      <c r="Y23" s="7"/>
      <c r="Z23" s="7"/>
      <c r="AA23" s="7"/>
    </row>
    <row r="24" spans="2:27" ht="14.45" customHeight="1" x14ac:dyDescent="0.25">
      <c r="B24" s="658" t="s">
        <v>217</v>
      </c>
      <c r="C24" s="658"/>
      <c r="D24" s="658"/>
      <c r="E24" s="658"/>
      <c r="F24" s="658"/>
      <c r="G24" s="658"/>
      <c r="H24" s="658"/>
      <c r="I24" s="658"/>
      <c r="J24" s="658"/>
      <c r="K24" s="658"/>
      <c r="L24" s="658"/>
      <c r="M24" s="658"/>
      <c r="N24" s="658"/>
      <c r="O24" s="658"/>
      <c r="P24" s="658"/>
      <c r="Q24" s="54"/>
    </row>
    <row r="25" spans="2:27" s="438" customFormat="1" ht="14.45" customHeight="1" x14ac:dyDescent="0.25">
      <c r="B25" s="658" t="s">
        <v>218</v>
      </c>
      <c r="C25" s="658"/>
      <c r="D25" s="658"/>
      <c r="E25" s="658"/>
      <c r="F25" s="658"/>
      <c r="G25" s="658"/>
      <c r="H25" s="658"/>
      <c r="I25" s="658"/>
      <c r="J25" s="658"/>
      <c r="K25" s="658"/>
      <c r="L25" s="658"/>
      <c r="M25" s="658"/>
      <c r="N25" s="658"/>
      <c r="O25" s="658"/>
      <c r="P25" s="658"/>
      <c r="S25" s="4"/>
      <c r="T25" s="4"/>
    </row>
    <row r="26" spans="2:27" s="438" customFormat="1" ht="14.45" customHeight="1" x14ac:dyDescent="0.25">
      <c r="B26" s="658" t="s">
        <v>137</v>
      </c>
      <c r="C26" s="658"/>
      <c r="D26" s="658"/>
      <c r="E26" s="658"/>
      <c r="F26" s="658"/>
      <c r="G26" s="658"/>
      <c r="H26" s="658"/>
      <c r="I26" s="658"/>
      <c r="J26" s="658"/>
      <c r="K26" s="658"/>
      <c r="L26" s="658"/>
      <c r="M26" s="658"/>
      <c r="N26" s="658"/>
      <c r="O26" s="658"/>
      <c r="P26" s="658"/>
      <c r="S26" s="4"/>
      <c r="T26" s="4"/>
    </row>
    <row r="27" spans="2:27" s="438" customFormat="1" x14ac:dyDescent="0.25">
      <c r="B27" s="656"/>
      <c r="C27" s="656"/>
      <c r="D27" s="656"/>
      <c r="E27" s="656"/>
      <c r="F27" s="656"/>
      <c r="G27" s="656"/>
      <c r="H27" s="656"/>
      <c r="I27" s="656"/>
      <c r="J27" s="656"/>
      <c r="K27" s="656"/>
      <c r="L27" s="656"/>
      <c r="M27" s="656"/>
      <c r="N27" s="656"/>
      <c r="O27" s="656"/>
      <c r="P27" s="656"/>
      <c r="S27" s="4"/>
      <c r="T27" s="4"/>
    </row>
  </sheetData>
  <mergeCells count="7">
    <mergeCell ref="B26:P26"/>
    <mergeCell ref="B25:P25"/>
    <mergeCell ref="B2:P2"/>
    <mergeCell ref="B24:P24"/>
    <mergeCell ref="B4:C4"/>
    <mergeCell ref="B22:P22"/>
    <mergeCell ref="B23:P23"/>
  </mergeCells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54"/>
  <sheetViews>
    <sheetView workbookViewId="0">
      <selection activeCell="C13" sqref="C13"/>
    </sheetView>
  </sheetViews>
  <sheetFormatPr defaultColWidth="8.7109375" defaultRowHeight="15" x14ac:dyDescent="0.25"/>
  <cols>
    <col min="1" max="1" width="37.7109375" style="438" bestFit="1" customWidth="1"/>
    <col min="2" max="2" width="19.42578125" style="438" customWidth="1"/>
    <col min="3" max="4" width="21.7109375" style="438" customWidth="1"/>
    <col min="5" max="5" width="8.7109375" style="438"/>
    <col min="6" max="6" width="11.42578125" style="438" bestFit="1" customWidth="1"/>
    <col min="7" max="16384" width="8.7109375" style="438"/>
  </cols>
  <sheetData>
    <row r="1" spans="1:6" ht="24" thickBot="1" x14ac:dyDescent="0.4">
      <c r="A1" s="232" t="s">
        <v>160</v>
      </c>
      <c r="B1" s="439"/>
      <c r="C1" s="439"/>
    </row>
    <row r="2" spans="1:6" ht="19.5" thickBot="1" x14ac:dyDescent="0.35">
      <c r="A2" s="82" t="s">
        <v>195</v>
      </c>
      <c r="B2" s="264" t="s">
        <v>111</v>
      </c>
      <c r="C2" s="264" t="s">
        <v>141</v>
      </c>
      <c r="D2" s="265" t="s">
        <v>142</v>
      </c>
    </row>
    <row r="3" spans="1:6" ht="15.75" thickBot="1" x14ac:dyDescent="0.3">
      <c r="A3" s="228" t="s">
        <v>77</v>
      </c>
      <c r="B3" s="493"/>
      <c r="C3" s="493"/>
      <c r="D3" s="229"/>
    </row>
    <row r="4" spans="1:6" x14ac:dyDescent="0.25">
      <c r="A4" s="442" t="s">
        <v>78</v>
      </c>
      <c r="B4" s="190">
        <v>7788</v>
      </c>
      <c r="C4" s="83"/>
      <c r="D4" s="236">
        <v>6858</v>
      </c>
    </row>
    <row r="5" spans="1:6" x14ac:dyDescent="0.25">
      <c r="A5" s="444" t="s">
        <v>79</v>
      </c>
      <c r="B5" s="168">
        <v>1430</v>
      </c>
      <c r="C5" s="168"/>
      <c r="D5" s="237">
        <v>1430</v>
      </c>
    </row>
    <row r="6" spans="1:6" x14ac:dyDescent="0.25">
      <c r="A6" s="444" t="s">
        <v>80</v>
      </c>
      <c r="B6" s="168">
        <v>3357.1956</v>
      </c>
      <c r="C6" s="168"/>
      <c r="D6" s="237">
        <v>3000</v>
      </c>
      <c r="F6" s="221"/>
    </row>
    <row r="7" spans="1:6" x14ac:dyDescent="0.25">
      <c r="A7" s="444" t="s">
        <v>81</v>
      </c>
      <c r="B7" s="251">
        <v>0</v>
      </c>
      <c r="C7" s="168"/>
      <c r="D7" s="238"/>
    </row>
    <row r="8" spans="1:6" x14ac:dyDescent="0.25">
      <c r="A8" s="444" t="s">
        <v>196</v>
      </c>
      <c r="B8" s="251">
        <v>0</v>
      </c>
      <c r="C8" s="168"/>
      <c r="D8" s="238"/>
    </row>
    <row r="9" spans="1:6" x14ac:dyDescent="0.25">
      <c r="A9" s="444" t="s">
        <v>82</v>
      </c>
      <c r="B9" s="168">
        <v>50</v>
      </c>
      <c r="C9" s="168"/>
      <c r="D9" s="237">
        <v>50</v>
      </c>
    </row>
    <row r="10" spans="1:6" x14ac:dyDescent="0.25">
      <c r="A10" s="444" t="s">
        <v>83</v>
      </c>
      <c r="B10" s="168">
        <v>47</v>
      </c>
      <c r="C10" s="168"/>
      <c r="D10" s="237">
        <v>53</v>
      </c>
    </row>
    <row r="11" spans="1:6" x14ac:dyDescent="0.25">
      <c r="A11" s="444" t="s">
        <v>84</v>
      </c>
      <c r="B11" s="168">
        <v>1</v>
      </c>
      <c r="C11" s="168"/>
      <c r="D11" s="237">
        <v>2</v>
      </c>
    </row>
    <row r="12" spans="1:6" ht="15.75" thickBot="1" x14ac:dyDescent="0.3">
      <c r="A12" s="256"/>
      <c r="B12" s="252"/>
      <c r="C12" s="84"/>
      <c r="D12" s="239"/>
      <c r="F12" s="85"/>
    </row>
    <row r="13" spans="1:6" ht="15.75" thickBot="1" x14ac:dyDescent="0.3">
      <c r="A13" s="445" t="s">
        <v>85</v>
      </c>
      <c r="B13" s="298">
        <v>12673.195599999999</v>
      </c>
      <c r="C13" s="240">
        <v>9913</v>
      </c>
      <c r="D13" s="240">
        <v>11393</v>
      </c>
      <c r="F13" s="221"/>
    </row>
    <row r="14" spans="1:6" ht="15.75" thickBot="1" x14ac:dyDescent="0.3">
      <c r="A14" s="219"/>
      <c r="B14" s="253"/>
      <c r="C14" s="253"/>
      <c r="D14" s="220"/>
    </row>
    <row r="15" spans="1:6" ht="15.75" thickBot="1" x14ac:dyDescent="0.3">
      <c r="A15" s="224" t="s">
        <v>1</v>
      </c>
      <c r="B15" s="280"/>
      <c r="C15" s="280"/>
      <c r="D15" s="225"/>
    </row>
    <row r="16" spans="1:6" x14ac:dyDescent="0.25">
      <c r="A16" s="449" t="s">
        <v>86</v>
      </c>
      <c r="B16" s="281"/>
      <c r="C16" s="281"/>
      <c r="D16" s="241"/>
    </row>
    <row r="17" spans="1:6" x14ac:dyDescent="0.25">
      <c r="A17" s="259" t="s">
        <v>87</v>
      </c>
      <c r="B17" s="282"/>
      <c r="C17" s="282"/>
      <c r="D17" s="242"/>
    </row>
    <row r="18" spans="1:6" x14ac:dyDescent="0.25">
      <c r="A18" s="259" t="s">
        <v>88</v>
      </c>
      <c r="B18" s="282"/>
      <c r="C18" s="282"/>
      <c r="D18" s="242"/>
      <c r="F18" s="221"/>
    </row>
    <row r="19" spans="1:6" x14ac:dyDescent="0.25">
      <c r="A19" s="451" t="s">
        <v>89</v>
      </c>
      <c r="B19" s="283"/>
      <c r="C19" s="283"/>
      <c r="D19" s="242"/>
    </row>
    <row r="20" spans="1:6" ht="15.75" thickBot="1" x14ac:dyDescent="0.3">
      <c r="A20" s="451"/>
      <c r="B20" s="283"/>
      <c r="C20" s="283"/>
      <c r="D20" s="243"/>
    </row>
    <row r="21" spans="1:6" ht="15.75" thickBot="1" x14ac:dyDescent="0.3">
      <c r="A21" s="453" t="s">
        <v>85</v>
      </c>
      <c r="B21" s="284">
        <v>200</v>
      </c>
      <c r="C21" s="284">
        <v>55</v>
      </c>
      <c r="D21" s="284">
        <v>200</v>
      </c>
    </row>
    <row r="22" spans="1:6" ht="15.75" thickBot="1" x14ac:dyDescent="0.3">
      <c r="A22" s="219"/>
      <c r="B22" s="285"/>
      <c r="C22" s="285"/>
      <c r="D22" s="223"/>
    </row>
    <row r="23" spans="1:6" ht="15.75" thickBot="1" x14ac:dyDescent="0.3">
      <c r="A23" s="230" t="s">
        <v>2</v>
      </c>
      <c r="B23" s="286"/>
      <c r="C23" s="286"/>
      <c r="D23" s="231"/>
    </row>
    <row r="24" spans="1:6" ht="15.75" thickBot="1" x14ac:dyDescent="0.3">
      <c r="A24" s="457" t="s">
        <v>90</v>
      </c>
      <c r="B24" s="287">
        <v>50</v>
      </c>
      <c r="C24" s="287"/>
      <c r="D24" s="268"/>
    </row>
    <row r="25" spans="1:6" ht="15.75" thickBot="1" x14ac:dyDescent="0.3">
      <c r="A25" s="459" t="s">
        <v>85</v>
      </c>
      <c r="B25" s="288">
        <v>50</v>
      </c>
      <c r="C25" s="288">
        <v>6</v>
      </c>
      <c r="D25" s="288">
        <v>50</v>
      </c>
    </row>
    <row r="26" spans="1:6" x14ac:dyDescent="0.25">
      <c r="A26" s="219"/>
      <c r="B26" s="285"/>
      <c r="C26" s="285"/>
      <c r="D26" s="223"/>
    </row>
    <row r="27" spans="1:6" ht="15.75" thickBot="1" x14ac:dyDescent="0.3">
      <c r="A27" s="219"/>
      <c r="B27" s="285"/>
      <c r="C27" s="285"/>
      <c r="D27" s="223"/>
    </row>
    <row r="28" spans="1:6" ht="15.75" thickBot="1" x14ac:dyDescent="0.3">
      <c r="A28" s="227" t="s">
        <v>91</v>
      </c>
      <c r="B28" s="289"/>
      <c r="C28" s="289"/>
      <c r="D28" s="233"/>
    </row>
    <row r="29" spans="1:6" ht="15.75" thickBot="1" x14ac:dyDescent="0.3">
      <c r="A29" s="463" t="s">
        <v>92</v>
      </c>
      <c r="B29" s="290">
        <v>50</v>
      </c>
      <c r="C29" s="290"/>
      <c r="D29" s="272"/>
    </row>
    <row r="30" spans="1:6" ht="15.75" thickBot="1" x14ac:dyDescent="0.3">
      <c r="A30" s="465" t="s">
        <v>85</v>
      </c>
      <c r="B30" s="291">
        <v>50</v>
      </c>
      <c r="C30" s="291">
        <v>2</v>
      </c>
      <c r="D30" s="291">
        <v>50</v>
      </c>
    </row>
    <row r="31" spans="1:6" ht="15.75" thickBot="1" x14ac:dyDescent="0.3">
      <c r="A31" s="219"/>
      <c r="B31" s="285"/>
      <c r="C31" s="285"/>
      <c r="D31" s="223"/>
    </row>
    <row r="32" spans="1:6" ht="15.75" thickBot="1" x14ac:dyDescent="0.3">
      <c r="A32" s="86" t="s">
        <v>3</v>
      </c>
      <c r="B32" s="87"/>
      <c r="C32" s="88"/>
      <c r="D32" s="266"/>
    </row>
    <row r="33" spans="1:6" ht="15.75" thickBot="1" x14ac:dyDescent="0.3">
      <c r="A33" s="470" t="s">
        <v>85</v>
      </c>
      <c r="B33" s="90">
        <v>0</v>
      </c>
      <c r="C33" s="90"/>
      <c r="D33" s="124">
        <v>0</v>
      </c>
    </row>
    <row r="34" spans="1:6" ht="15.75" thickBot="1" x14ac:dyDescent="0.3">
      <c r="A34" s="219"/>
      <c r="B34" s="285"/>
      <c r="C34" s="285"/>
      <c r="D34" s="226"/>
    </row>
    <row r="35" spans="1:6" ht="15.75" thickBot="1" x14ac:dyDescent="0.3">
      <c r="A35" s="234" t="s">
        <v>5</v>
      </c>
      <c r="B35" s="292"/>
      <c r="C35" s="292"/>
      <c r="D35" s="235"/>
    </row>
    <row r="36" spans="1:6" x14ac:dyDescent="0.25">
      <c r="A36" s="474" t="s">
        <v>93</v>
      </c>
      <c r="B36" s="193"/>
      <c r="C36" s="293"/>
      <c r="D36" s="244"/>
    </row>
    <row r="37" spans="1:6" x14ac:dyDescent="0.25">
      <c r="A37" s="261" t="s">
        <v>94</v>
      </c>
      <c r="B37" s="294"/>
      <c r="C37" s="294"/>
      <c r="D37" s="245"/>
    </row>
    <row r="38" spans="1:6" x14ac:dyDescent="0.25">
      <c r="A38" s="261" t="s">
        <v>95</v>
      </c>
      <c r="B38" s="435"/>
      <c r="C38" s="294"/>
      <c r="D38" s="246"/>
    </row>
    <row r="39" spans="1:6" x14ac:dyDescent="0.25">
      <c r="A39" s="261" t="s">
        <v>96</v>
      </c>
      <c r="B39" s="435"/>
      <c r="C39" s="294"/>
      <c r="D39" s="246"/>
      <c r="F39" s="221"/>
    </row>
    <row r="40" spans="1:6" x14ac:dyDescent="0.25">
      <c r="A40" s="261" t="s">
        <v>97</v>
      </c>
      <c r="B40" s="294"/>
      <c r="C40" s="294"/>
      <c r="D40" s="245"/>
    </row>
    <row r="41" spans="1:6" ht="15.75" thickBot="1" x14ac:dyDescent="0.3">
      <c r="A41" s="616" t="s">
        <v>197</v>
      </c>
      <c r="B41" s="617"/>
      <c r="C41" s="617"/>
      <c r="D41" s="247"/>
    </row>
    <row r="42" spans="1:6" ht="15.75" thickBot="1" x14ac:dyDescent="0.3">
      <c r="A42" s="618" t="s">
        <v>85</v>
      </c>
      <c r="B42" s="619">
        <v>600</v>
      </c>
      <c r="C42" s="619">
        <v>703</v>
      </c>
      <c r="D42" s="619">
        <v>750</v>
      </c>
    </row>
    <row r="43" spans="1:6" ht="15.75" thickBot="1" x14ac:dyDescent="0.3">
      <c r="A43" s="276"/>
      <c r="B43" s="277"/>
      <c r="C43" s="277"/>
      <c r="D43" s="278"/>
    </row>
    <row r="44" spans="1:6" ht="15.75" thickBot="1" x14ac:dyDescent="0.3">
      <c r="A44" s="227" t="s">
        <v>13</v>
      </c>
      <c r="B44" s="289"/>
      <c r="C44" s="289"/>
      <c r="D44" s="233"/>
    </row>
    <row r="45" spans="1:6" ht="15.75" thickBot="1" x14ac:dyDescent="0.3">
      <c r="A45" s="463" t="s">
        <v>13</v>
      </c>
      <c r="B45" s="290"/>
      <c r="C45" s="290"/>
      <c r="D45" s="272"/>
    </row>
    <row r="46" spans="1:6" ht="15.75" thickBot="1" x14ac:dyDescent="0.3">
      <c r="A46" s="465" t="s">
        <v>85</v>
      </c>
      <c r="B46" s="291">
        <v>150</v>
      </c>
      <c r="C46" s="291">
        <v>252</v>
      </c>
      <c r="D46" s="291">
        <v>300</v>
      </c>
    </row>
    <row r="47" spans="1:6" ht="15.75" thickBot="1" x14ac:dyDescent="0.3">
      <c r="A47" s="276"/>
      <c r="B47" s="277"/>
      <c r="C47" s="277"/>
      <c r="D47" s="278"/>
    </row>
    <row r="48" spans="1:6" ht="19.5" thickBot="1" x14ac:dyDescent="0.35">
      <c r="A48" s="484" t="s">
        <v>10</v>
      </c>
      <c r="B48" s="279">
        <v>13723.195599999999</v>
      </c>
      <c r="C48" s="279">
        <v>10931</v>
      </c>
      <c r="D48" s="248">
        <v>12743</v>
      </c>
      <c r="F48" s="27"/>
    </row>
    <row r="49" spans="1:4" x14ac:dyDescent="0.25">
      <c r="A49" s="491"/>
      <c r="B49" s="491"/>
      <c r="C49" s="491"/>
      <c r="D49" s="491"/>
    </row>
    <row r="50" spans="1:4" x14ac:dyDescent="0.25">
      <c r="A50" s="620"/>
      <c r="B50" s="620"/>
      <c r="C50" s="620"/>
      <c r="D50" s="491"/>
    </row>
    <row r="51" spans="1:4" x14ac:dyDescent="0.25">
      <c r="A51" s="621"/>
      <c r="B51" s="621"/>
      <c r="C51" s="621"/>
      <c r="D51" s="621"/>
    </row>
    <row r="52" spans="1:4" x14ac:dyDescent="0.25">
      <c r="A52" s="621"/>
      <c r="B52" s="621"/>
      <c r="C52" s="621"/>
      <c r="D52" s="621"/>
    </row>
    <row r="53" spans="1:4" x14ac:dyDescent="0.25">
      <c r="A53" s="615"/>
      <c r="B53" s="615"/>
      <c r="C53" s="615"/>
      <c r="D53" s="615"/>
    </row>
    <row r="54" spans="1:4" x14ac:dyDescent="0.25">
      <c r="A54" s="91"/>
      <c r="B54" s="622"/>
      <c r="C54" s="622"/>
      <c r="D54" s="622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50"/>
  <sheetViews>
    <sheetView topLeftCell="A31" workbookViewId="0">
      <selection activeCell="D36" sqref="A36:D41"/>
    </sheetView>
  </sheetViews>
  <sheetFormatPr defaultColWidth="8.7109375" defaultRowHeight="15" x14ac:dyDescent="0.25"/>
  <cols>
    <col min="1" max="1" width="37.7109375" style="438" bestFit="1" customWidth="1"/>
    <col min="2" max="2" width="19.42578125" style="438" customWidth="1"/>
    <col min="3" max="3" width="24" style="438" customWidth="1"/>
    <col min="4" max="4" width="18.42578125" style="438" customWidth="1"/>
    <col min="5" max="16384" width="8.7109375" style="438"/>
  </cols>
  <sheetData>
    <row r="1" spans="1:6" ht="24" thickBot="1" x14ac:dyDescent="0.4">
      <c r="A1" s="232" t="s">
        <v>140</v>
      </c>
      <c r="B1" s="439"/>
      <c r="C1" s="439"/>
    </row>
    <row r="2" spans="1:6" ht="19.5" thickBot="1" x14ac:dyDescent="0.35">
      <c r="A2" s="82" t="s">
        <v>124</v>
      </c>
      <c r="B2" s="264" t="s">
        <v>111</v>
      </c>
      <c r="C2" s="264" t="s">
        <v>141</v>
      </c>
      <c r="D2" s="265" t="s">
        <v>142</v>
      </c>
    </row>
    <row r="3" spans="1:6" ht="15.75" thickBot="1" x14ac:dyDescent="0.3">
      <c r="A3" s="228" t="s">
        <v>77</v>
      </c>
      <c r="B3" s="351"/>
      <c r="C3" s="493"/>
      <c r="D3" s="229"/>
    </row>
    <row r="4" spans="1:6" x14ac:dyDescent="0.25">
      <c r="A4" s="442" t="s">
        <v>78</v>
      </c>
      <c r="B4" s="190">
        <v>2908</v>
      </c>
      <c r="C4" s="236">
        <v>2877</v>
      </c>
      <c r="D4" s="236">
        <v>3050</v>
      </c>
    </row>
    <row r="5" spans="1:6" x14ac:dyDescent="0.25">
      <c r="A5" s="444" t="s">
        <v>79</v>
      </c>
      <c r="B5" s="168">
        <v>300</v>
      </c>
      <c r="C5" s="237">
        <v>111</v>
      </c>
      <c r="D5" s="237">
        <v>300</v>
      </c>
    </row>
    <row r="6" spans="1:6" x14ac:dyDescent="0.25">
      <c r="A6" s="444" t="s">
        <v>80</v>
      </c>
      <c r="B6" s="168">
        <v>1169</v>
      </c>
      <c r="C6" s="237">
        <v>1084</v>
      </c>
      <c r="D6" s="237">
        <v>1214</v>
      </c>
      <c r="F6" s="221"/>
    </row>
    <row r="7" spans="1:6" x14ac:dyDescent="0.25">
      <c r="A7" s="444" t="s">
        <v>81</v>
      </c>
      <c r="B7" s="251"/>
      <c r="C7" s="237">
        <v>0</v>
      </c>
      <c r="D7" s="238">
        <v>0</v>
      </c>
    </row>
    <row r="8" spans="1:6" x14ac:dyDescent="0.25">
      <c r="A8" s="444" t="s">
        <v>98</v>
      </c>
      <c r="B8" s="251"/>
      <c r="C8" s="237">
        <v>0</v>
      </c>
      <c r="D8" s="238">
        <v>0</v>
      </c>
    </row>
    <row r="9" spans="1:6" x14ac:dyDescent="0.25">
      <c r="A9" s="444" t="s">
        <v>82</v>
      </c>
      <c r="B9" s="251">
        <v>25</v>
      </c>
      <c r="C9" s="237">
        <v>5</v>
      </c>
      <c r="D9" s="237">
        <v>10</v>
      </c>
    </row>
    <row r="10" spans="1:6" x14ac:dyDescent="0.25">
      <c r="A10" s="444" t="s">
        <v>83</v>
      </c>
      <c r="B10" s="168">
        <v>93</v>
      </c>
      <c r="C10" s="237">
        <v>69</v>
      </c>
      <c r="D10" s="237">
        <v>106</v>
      </c>
    </row>
    <row r="11" spans="1:6" x14ac:dyDescent="0.25">
      <c r="A11" s="444" t="s">
        <v>84</v>
      </c>
      <c r="B11" s="251">
        <v>1</v>
      </c>
      <c r="C11" s="237">
        <v>7</v>
      </c>
      <c r="D11" s="237">
        <v>7</v>
      </c>
    </row>
    <row r="12" spans="1:6" ht="15.75" thickBot="1" x14ac:dyDescent="0.3">
      <c r="A12" s="256"/>
      <c r="B12" s="352"/>
      <c r="C12" s="180"/>
      <c r="D12" s="239"/>
    </row>
    <row r="13" spans="1:6" ht="15.75" thickBot="1" x14ac:dyDescent="0.3">
      <c r="A13" s="445" t="s">
        <v>85</v>
      </c>
      <c r="B13" s="240">
        <v>4496</v>
      </c>
      <c r="C13" s="240">
        <v>4153</v>
      </c>
      <c r="D13" s="240">
        <v>4687</v>
      </c>
      <c r="E13" s="221"/>
    </row>
    <row r="14" spans="1:6" ht="15.75" thickBot="1" x14ac:dyDescent="0.3">
      <c r="A14" s="219"/>
      <c r="B14" s="253"/>
      <c r="C14" s="253"/>
      <c r="D14" s="220"/>
    </row>
    <row r="15" spans="1:6" ht="15.75" thickBot="1" x14ac:dyDescent="0.3">
      <c r="A15" s="224" t="s">
        <v>1</v>
      </c>
      <c r="B15" s="353"/>
      <c r="C15" s="280"/>
      <c r="D15" s="225"/>
    </row>
    <row r="16" spans="1:6" x14ac:dyDescent="0.25">
      <c r="A16" s="449" t="s">
        <v>86</v>
      </c>
      <c r="B16" s="96">
        <v>30</v>
      </c>
      <c r="C16" s="241">
        <v>15</v>
      </c>
      <c r="D16" s="241">
        <v>20</v>
      </c>
    </row>
    <row r="17" spans="1:4" x14ac:dyDescent="0.25">
      <c r="A17" s="259" t="s">
        <v>87</v>
      </c>
      <c r="B17" s="175">
        <v>0</v>
      </c>
      <c r="C17" s="242">
        <v>0</v>
      </c>
      <c r="D17" s="242">
        <v>0</v>
      </c>
    </row>
    <row r="18" spans="1:4" x14ac:dyDescent="0.25">
      <c r="A18" s="259" t="s">
        <v>88</v>
      </c>
      <c r="B18" s="282">
        <v>26</v>
      </c>
      <c r="C18" s="242">
        <v>14</v>
      </c>
      <c r="D18" s="242">
        <v>15</v>
      </c>
    </row>
    <row r="19" spans="1:4" x14ac:dyDescent="0.25">
      <c r="A19" s="451" t="s">
        <v>89</v>
      </c>
      <c r="B19" s="175">
        <v>2</v>
      </c>
      <c r="C19" s="183">
        <v>13</v>
      </c>
      <c r="D19" s="243">
        <v>15</v>
      </c>
    </row>
    <row r="20" spans="1:4" ht="15.75" thickBot="1" x14ac:dyDescent="0.3">
      <c r="A20" s="451"/>
      <c r="B20" s="97"/>
      <c r="C20" s="183"/>
      <c r="D20" s="243"/>
    </row>
    <row r="21" spans="1:4" ht="15.75" thickBot="1" x14ac:dyDescent="0.3">
      <c r="A21" s="453" t="s">
        <v>85</v>
      </c>
      <c r="B21" s="284">
        <v>58</v>
      </c>
      <c r="C21" s="284">
        <v>42</v>
      </c>
      <c r="D21" s="297">
        <v>50</v>
      </c>
    </row>
    <row r="22" spans="1:4" ht="15.75" thickBot="1" x14ac:dyDescent="0.3">
      <c r="A22" s="219"/>
      <c r="B22" s="285"/>
      <c r="C22" s="285"/>
      <c r="D22" s="223"/>
    </row>
    <row r="23" spans="1:4" ht="15.75" thickBot="1" x14ac:dyDescent="0.3">
      <c r="A23" s="230" t="s">
        <v>2</v>
      </c>
      <c r="B23" s="354"/>
      <c r="C23" s="100"/>
      <c r="D23" s="231"/>
    </row>
    <row r="24" spans="1:4" ht="15.75" thickBot="1" x14ac:dyDescent="0.3">
      <c r="A24" s="457" t="s">
        <v>90</v>
      </c>
      <c r="B24" s="98">
        <v>2</v>
      </c>
      <c r="C24" s="268">
        <v>0</v>
      </c>
      <c r="D24" s="268">
        <v>2</v>
      </c>
    </row>
    <row r="25" spans="1:4" ht="15.75" thickBot="1" x14ac:dyDescent="0.3">
      <c r="A25" s="459" t="s">
        <v>85</v>
      </c>
      <c r="B25" s="288">
        <v>2</v>
      </c>
      <c r="C25" s="187">
        <v>0</v>
      </c>
      <c r="D25" s="187">
        <v>2</v>
      </c>
    </row>
    <row r="26" spans="1:4" x14ac:dyDescent="0.25">
      <c r="A26" s="219"/>
      <c r="B26" s="285"/>
      <c r="C26" s="285"/>
      <c r="D26" s="223"/>
    </row>
    <row r="27" spans="1:4" ht="15.75" thickBot="1" x14ac:dyDescent="0.3">
      <c r="A27" s="219"/>
      <c r="B27" s="285"/>
      <c r="C27" s="285"/>
      <c r="D27" s="223"/>
    </row>
    <row r="28" spans="1:4" ht="15.75" thickBot="1" x14ac:dyDescent="0.3">
      <c r="A28" s="227" t="s">
        <v>91</v>
      </c>
      <c r="B28" s="289"/>
      <c r="C28" s="546"/>
      <c r="D28" s="233"/>
    </row>
    <row r="29" spans="1:4" ht="15.75" thickBot="1" x14ac:dyDescent="0.3">
      <c r="A29" s="463" t="s">
        <v>92</v>
      </c>
      <c r="B29" s="547">
        <v>5</v>
      </c>
      <c r="C29" s="548">
        <v>0</v>
      </c>
      <c r="D29" s="272">
        <v>3</v>
      </c>
    </row>
    <row r="30" spans="1:4" ht="15.75" thickBot="1" x14ac:dyDescent="0.3">
      <c r="A30" s="465" t="s">
        <v>85</v>
      </c>
      <c r="B30" s="291">
        <v>5</v>
      </c>
      <c r="C30" s="549">
        <v>0</v>
      </c>
      <c r="D30" s="188">
        <v>3</v>
      </c>
    </row>
    <row r="31" spans="1:4" ht="15.75" thickBot="1" x14ac:dyDescent="0.3">
      <c r="A31" s="219"/>
      <c r="B31" s="285"/>
      <c r="C31" s="285"/>
      <c r="D31" s="223"/>
    </row>
    <row r="32" spans="1:4" ht="15.75" thickBot="1" x14ac:dyDescent="0.3">
      <c r="A32" s="162" t="s">
        <v>3</v>
      </c>
      <c r="B32" s="157">
        <v>0</v>
      </c>
      <c r="C32" s="165">
        <v>0</v>
      </c>
      <c r="D32" s="266"/>
    </row>
    <row r="33" spans="1:4" ht="15.75" thickBot="1" x14ac:dyDescent="0.3">
      <c r="A33" s="164" t="s">
        <v>85</v>
      </c>
      <c r="B33" s="166">
        <v>0</v>
      </c>
      <c r="C33" s="166">
        <v>0</v>
      </c>
      <c r="D33" s="163"/>
    </row>
    <row r="34" spans="1:4" ht="15.75" thickBot="1" x14ac:dyDescent="0.3">
      <c r="A34" s="219"/>
      <c r="B34" s="285"/>
      <c r="C34" s="285"/>
      <c r="D34" s="226"/>
    </row>
    <row r="35" spans="1:4" ht="15.75" thickBot="1" x14ac:dyDescent="0.3">
      <c r="A35" s="234" t="s">
        <v>5</v>
      </c>
      <c r="B35" s="292"/>
      <c r="C35" s="292"/>
      <c r="D35" s="235"/>
    </row>
    <row r="36" spans="1:4" x14ac:dyDescent="0.25">
      <c r="A36" s="624" t="s">
        <v>93</v>
      </c>
      <c r="B36" s="193">
        <v>3</v>
      </c>
      <c r="C36" s="625">
        <v>1</v>
      </c>
      <c r="D36" s="625">
        <v>1</v>
      </c>
    </row>
    <row r="37" spans="1:4" x14ac:dyDescent="0.25">
      <c r="A37" s="261" t="s">
        <v>94</v>
      </c>
      <c r="B37" s="294">
        <v>3</v>
      </c>
      <c r="C37" s="245">
        <v>2</v>
      </c>
      <c r="D37" s="245">
        <v>3</v>
      </c>
    </row>
    <row r="38" spans="1:4" x14ac:dyDescent="0.25">
      <c r="A38" s="261" t="s">
        <v>95</v>
      </c>
      <c r="B38" s="435"/>
      <c r="C38" s="245">
        <v>0</v>
      </c>
      <c r="D38" s="246">
        <v>0</v>
      </c>
    </row>
    <row r="39" spans="1:4" x14ac:dyDescent="0.25">
      <c r="A39" s="261" t="s">
        <v>96</v>
      </c>
      <c r="B39" s="435"/>
      <c r="C39" s="245">
        <v>0</v>
      </c>
      <c r="D39" s="246">
        <v>0</v>
      </c>
    </row>
    <row r="40" spans="1:4" x14ac:dyDescent="0.25">
      <c r="A40" s="261" t="s">
        <v>97</v>
      </c>
      <c r="B40" s="435">
        <v>6</v>
      </c>
      <c r="C40" s="245">
        <v>0</v>
      </c>
      <c r="D40" s="246">
        <v>5</v>
      </c>
    </row>
    <row r="41" spans="1:4" ht="15.75" thickBot="1" x14ac:dyDescent="0.3">
      <c r="A41" s="616" t="s">
        <v>99</v>
      </c>
      <c r="B41" s="626">
        <v>2</v>
      </c>
      <c r="C41" s="627">
        <v>85</v>
      </c>
      <c r="D41" s="628">
        <v>5</v>
      </c>
    </row>
    <row r="42" spans="1:4" ht="15.75" thickBot="1" x14ac:dyDescent="0.3">
      <c r="A42" s="618" t="s">
        <v>85</v>
      </c>
      <c r="B42" s="619">
        <v>14</v>
      </c>
      <c r="C42" s="623">
        <v>88</v>
      </c>
      <c r="D42" s="623">
        <v>14</v>
      </c>
    </row>
    <row r="43" spans="1:4" ht="15.75" thickBot="1" x14ac:dyDescent="0.3">
      <c r="A43" s="276"/>
      <c r="B43" s="355"/>
      <c r="C43" s="277"/>
      <c r="D43" s="278"/>
    </row>
    <row r="44" spans="1:4" ht="19.5" thickBot="1" x14ac:dyDescent="0.35">
      <c r="A44" s="484" t="s">
        <v>10</v>
      </c>
      <c r="B44" s="279">
        <v>4575</v>
      </c>
      <c r="C44" s="279">
        <v>4283</v>
      </c>
      <c r="D44" s="248">
        <v>4756</v>
      </c>
    </row>
    <row r="45" spans="1:4" x14ac:dyDescent="0.25">
      <c r="A45" s="491"/>
      <c r="B45" s="491"/>
      <c r="C45" s="491"/>
      <c r="D45" s="491"/>
    </row>
    <row r="46" spans="1:4" x14ac:dyDescent="0.25">
      <c r="A46" s="356"/>
      <c r="B46" s="356"/>
      <c r="C46" s="356"/>
      <c r="D46" s="114"/>
    </row>
    <row r="47" spans="1:4" x14ac:dyDescent="0.25">
      <c r="A47" s="114" t="s">
        <v>143</v>
      </c>
      <c r="B47" s="114"/>
      <c r="C47" s="114"/>
      <c r="D47" s="114"/>
    </row>
    <row r="48" spans="1:4" x14ac:dyDescent="0.25">
      <c r="A48" s="491" t="s">
        <v>144</v>
      </c>
      <c r="B48" s="491"/>
      <c r="C48" s="491"/>
      <c r="D48" s="491"/>
    </row>
    <row r="49" spans="1:4" x14ac:dyDescent="0.25">
      <c r="A49" s="491"/>
      <c r="B49" s="491"/>
      <c r="C49" s="491"/>
      <c r="D49" s="491"/>
    </row>
    <row r="50" spans="1:4" x14ac:dyDescent="0.25">
      <c r="A50" s="75" t="s">
        <v>145</v>
      </c>
      <c r="B50" s="75"/>
      <c r="C50" s="491"/>
      <c r="D50" s="491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H50"/>
  <sheetViews>
    <sheetView topLeftCell="A31" zoomScaleNormal="100" workbookViewId="0">
      <selection activeCell="D36" sqref="A36:D42"/>
    </sheetView>
  </sheetViews>
  <sheetFormatPr defaultColWidth="9.140625" defaultRowHeight="15" x14ac:dyDescent="0.25"/>
  <cols>
    <col min="1" max="1" width="37.7109375" style="216" bestFit="1" customWidth="1"/>
    <col min="2" max="2" width="19.42578125" style="216" customWidth="1"/>
    <col min="3" max="3" width="24" style="216" customWidth="1"/>
    <col min="4" max="4" width="18.42578125" style="216" customWidth="1"/>
    <col min="5" max="16384" width="9.140625" style="216"/>
  </cols>
  <sheetData>
    <row r="1" spans="1:8" ht="24" thickBot="1" x14ac:dyDescent="0.4">
      <c r="A1" s="232" t="s">
        <v>140</v>
      </c>
      <c r="B1" s="217"/>
      <c r="C1" s="217"/>
    </row>
    <row r="2" spans="1:8" ht="19.5" thickBot="1" x14ac:dyDescent="0.35">
      <c r="A2" s="82" t="s">
        <v>132</v>
      </c>
      <c r="B2" s="264" t="s">
        <v>111</v>
      </c>
      <c r="C2" s="264" t="s">
        <v>141</v>
      </c>
      <c r="D2" s="265" t="s">
        <v>142</v>
      </c>
      <c r="F2" s="218"/>
      <c r="G2" s="218"/>
    </row>
    <row r="3" spans="1:8" ht="15.75" thickBot="1" x14ac:dyDescent="0.3">
      <c r="A3" s="228" t="s">
        <v>77</v>
      </c>
      <c r="B3" s="249"/>
      <c r="C3" s="249"/>
      <c r="D3" s="229"/>
      <c r="F3" s="218"/>
      <c r="G3" s="218"/>
    </row>
    <row r="4" spans="1:8" x14ac:dyDescent="0.25">
      <c r="A4" s="254" t="s">
        <v>78</v>
      </c>
      <c r="B4" s="83">
        <v>2399</v>
      </c>
      <c r="C4" s="83"/>
      <c r="D4" s="236">
        <v>2517</v>
      </c>
      <c r="F4" s="99"/>
      <c r="G4" s="218"/>
    </row>
    <row r="5" spans="1:8" x14ac:dyDescent="0.25">
      <c r="A5" s="255" t="s">
        <v>79</v>
      </c>
      <c r="B5" s="168">
        <v>400</v>
      </c>
      <c r="C5" s="168"/>
      <c r="D5" s="237">
        <v>350</v>
      </c>
      <c r="F5" s="11"/>
      <c r="G5" s="218"/>
    </row>
    <row r="6" spans="1:8" x14ac:dyDescent="0.25">
      <c r="A6" s="255" t="s">
        <v>80</v>
      </c>
      <c r="B6" s="168">
        <v>1019</v>
      </c>
      <c r="C6" s="168"/>
      <c r="D6" s="237">
        <v>1038.4274</v>
      </c>
      <c r="F6" s="99"/>
      <c r="G6" s="218"/>
      <c r="H6" s="221"/>
    </row>
    <row r="7" spans="1:8" x14ac:dyDescent="0.25">
      <c r="A7" s="255" t="s">
        <v>81</v>
      </c>
      <c r="B7" s="168">
        <v>0</v>
      </c>
      <c r="C7" s="168"/>
      <c r="D7" s="237">
        <v>0</v>
      </c>
      <c r="F7" s="99"/>
      <c r="G7" s="218"/>
    </row>
    <row r="8" spans="1:8" x14ac:dyDescent="0.25">
      <c r="A8" s="255" t="s">
        <v>98</v>
      </c>
      <c r="B8" s="168">
        <v>0</v>
      </c>
      <c r="C8" s="168"/>
      <c r="D8" s="237">
        <v>0</v>
      </c>
      <c r="F8" s="99"/>
      <c r="G8" s="218"/>
    </row>
    <row r="9" spans="1:8" x14ac:dyDescent="0.25">
      <c r="A9" s="255" t="s">
        <v>82</v>
      </c>
      <c r="B9" s="168">
        <v>18</v>
      </c>
      <c r="C9" s="168"/>
      <c r="D9" s="237">
        <v>18</v>
      </c>
      <c r="F9" s="99"/>
      <c r="G9" s="218"/>
    </row>
    <row r="10" spans="1:8" x14ac:dyDescent="0.25">
      <c r="A10" s="255" t="s">
        <v>83</v>
      </c>
      <c r="B10" s="168">
        <v>73</v>
      </c>
      <c r="C10" s="168"/>
      <c r="D10" s="237">
        <v>71</v>
      </c>
      <c r="F10" s="99"/>
      <c r="G10" s="218"/>
    </row>
    <row r="11" spans="1:8" x14ac:dyDescent="0.25">
      <c r="A11" s="255" t="s">
        <v>84</v>
      </c>
      <c r="B11" s="168">
        <v>1</v>
      </c>
      <c r="C11" s="168"/>
      <c r="D11" s="237">
        <v>1</v>
      </c>
      <c r="F11" s="99"/>
      <c r="G11" s="218"/>
    </row>
    <row r="12" spans="1:8" ht="15.75" thickBot="1" x14ac:dyDescent="0.3">
      <c r="A12" s="256"/>
      <c r="B12" s="252"/>
      <c r="C12" s="252"/>
      <c r="D12" s="239"/>
      <c r="F12" s="218"/>
      <c r="G12" s="218"/>
    </row>
    <row r="13" spans="1:8" ht="15.75" thickBot="1" x14ac:dyDescent="0.3">
      <c r="A13" s="257" t="s">
        <v>85</v>
      </c>
      <c r="B13" s="298">
        <v>3910</v>
      </c>
      <c r="C13" s="240">
        <v>3640</v>
      </c>
      <c r="D13" s="240">
        <v>3995.4274</v>
      </c>
      <c r="F13" s="221"/>
    </row>
    <row r="14" spans="1:8" ht="15.75" thickBot="1" x14ac:dyDescent="0.3">
      <c r="A14" s="219"/>
      <c r="B14" s="253"/>
      <c r="C14" s="253"/>
      <c r="D14" s="220"/>
    </row>
    <row r="15" spans="1:8" ht="15.75" thickBot="1" x14ac:dyDescent="0.3">
      <c r="A15" s="224" t="s">
        <v>1</v>
      </c>
      <c r="B15" s="280"/>
      <c r="C15" s="280"/>
      <c r="D15" s="225"/>
      <c r="F15" s="218"/>
      <c r="G15" s="218"/>
    </row>
    <row r="16" spans="1:8" x14ac:dyDescent="0.25">
      <c r="A16" s="258" t="s">
        <v>86</v>
      </c>
      <c r="B16" s="281">
        <v>15</v>
      </c>
      <c r="C16" s="281"/>
      <c r="D16" s="241">
        <v>20</v>
      </c>
      <c r="F16" s="99"/>
      <c r="G16" s="218"/>
    </row>
    <row r="17" spans="1:7" x14ac:dyDescent="0.25">
      <c r="A17" s="259" t="s">
        <v>87</v>
      </c>
      <c r="B17" s="282">
        <v>40</v>
      </c>
      <c r="C17" s="282"/>
      <c r="D17" s="242">
        <v>85</v>
      </c>
      <c r="F17" s="99"/>
      <c r="G17" s="218"/>
    </row>
    <row r="18" spans="1:7" x14ac:dyDescent="0.25">
      <c r="A18" s="259" t="s">
        <v>88</v>
      </c>
      <c r="B18" s="282">
        <v>50</v>
      </c>
      <c r="C18" s="282"/>
      <c r="D18" s="242">
        <v>50</v>
      </c>
      <c r="F18" s="99"/>
      <c r="G18" s="218"/>
    </row>
    <row r="19" spans="1:7" x14ac:dyDescent="0.25">
      <c r="A19" s="260" t="s">
        <v>89</v>
      </c>
      <c r="B19" s="283">
        <v>20</v>
      </c>
      <c r="C19" s="283"/>
      <c r="D19" s="183">
        <v>20</v>
      </c>
      <c r="F19" s="99"/>
      <c r="G19" s="218"/>
    </row>
    <row r="20" spans="1:7" ht="15.75" thickBot="1" x14ac:dyDescent="0.3">
      <c r="A20" s="260"/>
      <c r="B20" s="283"/>
      <c r="C20" s="283"/>
      <c r="D20" s="243"/>
      <c r="F20" s="218"/>
      <c r="G20" s="218"/>
    </row>
    <row r="21" spans="1:7" ht="15.75" thickBot="1" x14ac:dyDescent="0.3">
      <c r="A21" s="275" t="s">
        <v>85</v>
      </c>
      <c r="B21" s="284">
        <v>125</v>
      </c>
      <c r="C21" s="284">
        <v>75</v>
      </c>
      <c r="D21" s="297">
        <v>175</v>
      </c>
    </row>
    <row r="22" spans="1:7" ht="15.75" thickBot="1" x14ac:dyDescent="0.3">
      <c r="A22" s="219"/>
      <c r="B22" s="285"/>
      <c r="C22" s="285"/>
      <c r="D22" s="223"/>
    </row>
    <row r="23" spans="1:7" ht="15.75" thickBot="1" x14ac:dyDescent="0.3">
      <c r="A23" s="230" t="s">
        <v>2</v>
      </c>
      <c r="B23" s="286"/>
      <c r="C23" s="286"/>
      <c r="D23" s="231"/>
    </row>
    <row r="24" spans="1:7" ht="15.75" thickBot="1" x14ac:dyDescent="0.3">
      <c r="A24" s="267" t="s">
        <v>90</v>
      </c>
      <c r="B24" s="287">
        <v>18</v>
      </c>
      <c r="C24" s="287">
        <v>4</v>
      </c>
      <c r="D24" s="268">
        <v>20</v>
      </c>
    </row>
    <row r="25" spans="1:7" ht="15.75" thickBot="1" x14ac:dyDescent="0.3">
      <c r="A25" s="269" t="s">
        <v>85</v>
      </c>
      <c r="B25" s="288">
        <v>18</v>
      </c>
      <c r="C25" s="288">
        <v>4</v>
      </c>
      <c r="D25" s="187">
        <v>20</v>
      </c>
    </row>
    <row r="26" spans="1:7" x14ac:dyDescent="0.25">
      <c r="A26" s="219"/>
      <c r="B26" s="285"/>
      <c r="C26" s="285"/>
      <c r="D26" s="223"/>
    </row>
    <row r="27" spans="1:7" ht="15.75" thickBot="1" x14ac:dyDescent="0.3">
      <c r="A27" s="219"/>
      <c r="B27" s="285"/>
      <c r="C27" s="285"/>
      <c r="D27" s="223"/>
    </row>
    <row r="28" spans="1:7" ht="15.75" thickBot="1" x14ac:dyDescent="0.3">
      <c r="A28" s="227" t="s">
        <v>91</v>
      </c>
      <c r="B28" s="289"/>
      <c r="C28" s="289"/>
      <c r="D28" s="233"/>
    </row>
    <row r="29" spans="1:7" ht="15.75" thickBot="1" x14ac:dyDescent="0.3">
      <c r="A29" s="271" t="s">
        <v>92</v>
      </c>
      <c r="B29" s="290">
        <v>5</v>
      </c>
      <c r="C29" s="290">
        <v>1</v>
      </c>
      <c r="D29" s="272">
        <v>5</v>
      </c>
    </row>
    <row r="30" spans="1:7" ht="15.75" thickBot="1" x14ac:dyDescent="0.3">
      <c r="A30" s="273" t="s">
        <v>85</v>
      </c>
      <c r="B30" s="291">
        <v>5</v>
      </c>
      <c r="C30" s="291">
        <v>1</v>
      </c>
      <c r="D30" s="188">
        <v>5</v>
      </c>
    </row>
    <row r="31" spans="1:7" ht="15.75" thickBot="1" x14ac:dyDescent="0.3">
      <c r="A31" s="219"/>
      <c r="B31" s="285"/>
      <c r="C31" s="285"/>
      <c r="D31" s="223"/>
    </row>
    <row r="32" spans="1:7" ht="15.75" thickBot="1" x14ac:dyDescent="0.3">
      <c r="A32" s="432" t="s">
        <v>3</v>
      </c>
      <c r="B32" s="433">
        <v>0</v>
      </c>
      <c r="C32" s="433"/>
      <c r="D32" s="266">
        <v>0</v>
      </c>
    </row>
    <row r="33" spans="1:7" ht="15.75" thickBot="1" x14ac:dyDescent="0.3">
      <c r="A33" s="89" t="s">
        <v>85</v>
      </c>
      <c r="B33" s="90">
        <v>0</v>
      </c>
      <c r="C33" s="90">
        <v>0</v>
      </c>
      <c r="D33" s="124">
        <v>0</v>
      </c>
    </row>
    <row r="34" spans="1:7" ht="15.75" thickBot="1" x14ac:dyDescent="0.3">
      <c r="A34" s="219"/>
      <c r="B34" s="285"/>
      <c r="C34" s="285"/>
      <c r="D34" s="226"/>
    </row>
    <row r="35" spans="1:7" ht="15.75" thickBot="1" x14ac:dyDescent="0.3">
      <c r="A35" s="234" t="s">
        <v>5</v>
      </c>
      <c r="B35" s="292"/>
      <c r="C35" s="292"/>
      <c r="D35" s="235"/>
    </row>
    <row r="36" spans="1:7" x14ac:dyDescent="0.25">
      <c r="A36" s="624" t="s">
        <v>93</v>
      </c>
      <c r="B36" s="193">
        <v>3</v>
      </c>
      <c r="C36" s="193"/>
      <c r="D36" s="625">
        <v>3</v>
      </c>
      <c r="F36" s="99"/>
      <c r="G36" s="218"/>
    </row>
    <row r="37" spans="1:7" x14ac:dyDescent="0.25">
      <c r="A37" s="261" t="s">
        <v>94</v>
      </c>
      <c r="B37" s="294">
        <v>4</v>
      </c>
      <c r="C37" s="294"/>
      <c r="D37" s="245">
        <v>4</v>
      </c>
      <c r="F37" s="99"/>
      <c r="G37" s="218"/>
    </row>
    <row r="38" spans="1:7" x14ac:dyDescent="0.25">
      <c r="A38" s="261" t="s">
        <v>95</v>
      </c>
      <c r="B38" s="294">
        <v>0</v>
      </c>
      <c r="C38" s="294"/>
      <c r="D38" s="246">
        <v>0</v>
      </c>
      <c r="F38" s="99"/>
      <c r="G38" s="218"/>
    </row>
    <row r="39" spans="1:7" x14ac:dyDescent="0.25">
      <c r="A39" s="261" t="s">
        <v>96</v>
      </c>
      <c r="B39" s="294">
        <v>0</v>
      </c>
      <c r="C39" s="294"/>
      <c r="D39" s="246">
        <v>0</v>
      </c>
      <c r="F39" s="99"/>
      <c r="G39" s="218"/>
    </row>
    <row r="40" spans="1:7" x14ac:dyDescent="0.25">
      <c r="A40" s="261" t="s">
        <v>97</v>
      </c>
      <c r="B40" s="294">
        <v>40</v>
      </c>
      <c r="C40" s="294"/>
      <c r="D40" s="245">
        <v>60</v>
      </c>
      <c r="F40" s="99"/>
      <c r="G40" s="218"/>
    </row>
    <row r="41" spans="1:7" x14ac:dyDescent="0.25">
      <c r="A41" s="261" t="s">
        <v>99</v>
      </c>
      <c r="B41" s="294">
        <v>3</v>
      </c>
      <c r="C41" s="294"/>
      <c r="D41" s="246">
        <v>3</v>
      </c>
    </row>
    <row r="42" spans="1:7" ht="15.75" thickBot="1" x14ac:dyDescent="0.3">
      <c r="A42" s="262" t="s">
        <v>85</v>
      </c>
      <c r="B42" s="295">
        <v>50</v>
      </c>
      <c r="C42" s="295">
        <v>45</v>
      </c>
      <c r="D42" s="189">
        <v>70</v>
      </c>
    </row>
    <row r="43" spans="1:7" ht="15.75" thickBot="1" x14ac:dyDescent="0.3">
      <c r="A43" s="276"/>
      <c r="B43" s="277"/>
      <c r="C43" s="277"/>
      <c r="D43" s="278"/>
    </row>
    <row r="44" spans="1:7" ht="19.5" thickBot="1" x14ac:dyDescent="0.35">
      <c r="A44" s="263" t="s">
        <v>10</v>
      </c>
      <c r="B44" s="279">
        <v>4108</v>
      </c>
      <c r="C44" s="279">
        <v>3765</v>
      </c>
      <c r="D44" s="248">
        <v>4265.4274000000005</v>
      </c>
    </row>
    <row r="45" spans="1:7" x14ac:dyDescent="0.25">
      <c r="A45" s="218"/>
      <c r="B45" s="218"/>
      <c r="C45" s="218"/>
      <c r="D45" s="218"/>
    </row>
    <row r="46" spans="1:7" s="550" customFormat="1" x14ac:dyDescent="0.25">
      <c r="A46" s="356"/>
      <c r="B46" s="356"/>
      <c r="C46" s="29"/>
      <c r="D46" s="114"/>
    </row>
    <row r="47" spans="1:7" x14ac:dyDescent="0.25">
      <c r="A47" s="218"/>
      <c r="B47" s="218"/>
      <c r="C47" s="218"/>
      <c r="D47" s="218"/>
    </row>
    <row r="48" spans="1:7" x14ac:dyDescent="0.25">
      <c r="A48" s="218"/>
      <c r="B48" s="218"/>
      <c r="C48" s="218"/>
      <c r="D48" s="218"/>
    </row>
    <row r="49" spans="1:4" x14ac:dyDescent="0.25">
      <c r="A49" s="218"/>
      <c r="B49" s="218"/>
      <c r="C49" s="218"/>
      <c r="D49" s="218"/>
    </row>
    <row r="50" spans="1:4" x14ac:dyDescent="0.25">
      <c r="A50" s="218"/>
      <c r="B50" s="218"/>
      <c r="C50" s="218"/>
      <c r="D50" s="218"/>
    </row>
  </sheetData>
  <pageMargins left="0.25" right="0.25" top="0.75" bottom="0.75" header="0.3" footer="0.3"/>
  <pageSetup paperSize="9" scale="8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50"/>
  <sheetViews>
    <sheetView topLeftCell="A34" workbookViewId="0">
      <selection activeCell="A10" sqref="A1:XFD1048576"/>
    </sheetView>
  </sheetViews>
  <sheetFormatPr defaultColWidth="8.7109375" defaultRowHeight="15" x14ac:dyDescent="0.25"/>
  <cols>
    <col min="1" max="1" width="37.5703125" style="438" bestFit="1" customWidth="1"/>
    <col min="2" max="2" width="19.42578125" style="438" customWidth="1"/>
    <col min="3" max="3" width="24" style="438" customWidth="1"/>
    <col min="4" max="4" width="18.42578125" style="438" customWidth="1"/>
    <col min="5" max="16384" width="8.7109375" style="438"/>
  </cols>
  <sheetData>
    <row r="1" spans="1:6" ht="24" thickBot="1" x14ac:dyDescent="0.4">
      <c r="A1" s="232" t="s">
        <v>140</v>
      </c>
      <c r="B1" s="439"/>
      <c r="C1" s="439"/>
      <c r="D1" s="551" t="s">
        <v>199</v>
      </c>
    </row>
    <row r="2" spans="1:6" ht="19.5" thickBot="1" x14ac:dyDescent="0.35">
      <c r="A2" s="82" t="s">
        <v>112</v>
      </c>
      <c r="B2" s="264" t="s">
        <v>111</v>
      </c>
      <c r="C2" s="264" t="s">
        <v>141</v>
      </c>
      <c r="D2" s="265" t="s">
        <v>142</v>
      </c>
    </row>
    <row r="3" spans="1:6" ht="15.75" thickBot="1" x14ac:dyDescent="0.3">
      <c r="A3" s="169" t="s">
        <v>77</v>
      </c>
      <c r="B3" s="229"/>
      <c r="C3" s="493"/>
      <c r="D3" s="229"/>
    </row>
    <row r="4" spans="1:6" x14ac:dyDescent="0.25">
      <c r="A4" s="250" t="s">
        <v>78</v>
      </c>
      <c r="B4" s="190">
        <v>744</v>
      </c>
      <c r="C4" s="552">
        <v>664</v>
      </c>
      <c r="D4" s="236">
        <v>856</v>
      </c>
    </row>
    <row r="5" spans="1:6" x14ac:dyDescent="0.25">
      <c r="A5" s="251" t="s">
        <v>79</v>
      </c>
      <c r="B5" s="168">
        <v>138</v>
      </c>
      <c r="C5" s="553">
        <v>72</v>
      </c>
      <c r="D5" s="237">
        <v>142</v>
      </c>
    </row>
    <row r="6" spans="1:6" x14ac:dyDescent="0.25">
      <c r="A6" s="251" t="s">
        <v>80</v>
      </c>
      <c r="B6" s="168">
        <v>321</v>
      </c>
      <c r="C6" s="553">
        <v>278</v>
      </c>
      <c r="D6" s="237">
        <v>363</v>
      </c>
      <c r="F6" s="221"/>
    </row>
    <row r="7" spans="1:6" x14ac:dyDescent="0.25">
      <c r="A7" s="251" t="s">
        <v>81</v>
      </c>
      <c r="B7" s="168">
        <v>0</v>
      </c>
      <c r="C7" s="553"/>
      <c r="D7" s="237"/>
    </row>
    <row r="8" spans="1:6" x14ac:dyDescent="0.25">
      <c r="A8" s="251" t="s">
        <v>98</v>
      </c>
      <c r="B8" s="168">
        <v>0</v>
      </c>
      <c r="C8" s="553"/>
      <c r="D8" s="238">
        <v>0</v>
      </c>
    </row>
    <row r="9" spans="1:6" x14ac:dyDescent="0.25">
      <c r="A9" s="251" t="s">
        <v>82</v>
      </c>
      <c r="B9" s="191">
        <v>160</v>
      </c>
      <c r="C9" s="553">
        <v>219</v>
      </c>
      <c r="D9" s="167">
        <v>73</v>
      </c>
    </row>
    <row r="10" spans="1:6" x14ac:dyDescent="0.25">
      <c r="A10" s="251" t="s">
        <v>83</v>
      </c>
      <c r="B10" s="168">
        <v>24</v>
      </c>
      <c r="C10" s="553">
        <v>9</v>
      </c>
      <c r="D10" s="237">
        <v>27</v>
      </c>
    </row>
    <row r="11" spans="1:6" x14ac:dyDescent="0.25">
      <c r="A11" s="444" t="s">
        <v>84</v>
      </c>
      <c r="B11" s="168">
        <v>1</v>
      </c>
      <c r="C11" s="553">
        <v>0</v>
      </c>
      <c r="D11" s="237">
        <v>1</v>
      </c>
    </row>
    <row r="12" spans="1:6" x14ac:dyDescent="0.25">
      <c r="A12" s="256" t="s">
        <v>113</v>
      </c>
      <c r="B12" s="84"/>
      <c r="C12" s="554">
        <v>123</v>
      </c>
      <c r="D12" s="180"/>
    </row>
    <row r="13" spans="1:6" ht="15.75" thickBot="1" x14ac:dyDescent="0.3">
      <c r="A13" s="256"/>
      <c r="B13" s="555"/>
      <c r="C13" s="554"/>
      <c r="D13" s="239"/>
    </row>
    <row r="14" spans="1:6" ht="15.75" thickBot="1" x14ac:dyDescent="0.3">
      <c r="A14" s="172" t="s">
        <v>85</v>
      </c>
      <c r="B14" s="240">
        <v>1388</v>
      </c>
      <c r="C14" s="240">
        <v>1365</v>
      </c>
      <c r="D14" s="240">
        <v>1462</v>
      </c>
    </row>
    <row r="15" spans="1:6" ht="15.75" thickBot="1" x14ac:dyDescent="0.3">
      <c r="A15" s="253"/>
      <c r="B15" s="170"/>
      <c r="C15" s="176"/>
      <c r="D15" s="220"/>
    </row>
    <row r="16" spans="1:6" ht="15.75" thickBot="1" x14ac:dyDescent="0.3">
      <c r="A16" s="173" t="s">
        <v>1</v>
      </c>
      <c r="B16" s="171"/>
      <c r="C16" s="177"/>
      <c r="D16" s="225"/>
    </row>
    <row r="17" spans="1:10" x14ac:dyDescent="0.25">
      <c r="A17" s="174" t="s">
        <v>86</v>
      </c>
      <c r="B17" s="96">
        <v>9</v>
      </c>
      <c r="C17" s="556">
        <v>4</v>
      </c>
      <c r="D17" s="241">
        <v>8</v>
      </c>
      <c r="F17" s="196" t="s">
        <v>152</v>
      </c>
      <c r="G17" s="196"/>
      <c r="H17" s="196"/>
      <c r="I17" s="196"/>
      <c r="J17" s="196"/>
    </row>
    <row r="18" spans="1:10" x14ac:dyDescent="0.25">
      <c r="A18" s="175" t="s">
        <v>87</v>
      </c>
      <c r="B18" s="282">
        <v>2</v>
      </c>
      <c r="C18" s="557">
        <v>0</v>
      </c>
      <c r="D18" s="242">
        <v>0</v>
      </c>
      <c r="F18" s="196"/>
      <c r="G18" s="196"/>
      <c r="H18" s="196"/>
      <c r="I18" s="196"/>
      <c r="J18" s="196"/>
    </row>
    <row r="19" spans="1:10" x14ac:dyDescent="0.25">
      <c r="A19" s="175" t="s">
        <v>88</v>
      </c>
      <c r="B19" s="282">
        <v>25</v>
      </c>
      <c r="C19" s="557">
        <v>2</v>
      </c>
      <c r="D19" s="242">
        <v>15</v>
      </c>
      <c r="F19" s="196" t="s">
        <v>153</v>
      </c>
      <c r="G19" s="196"/>
      <c r="H19" s="196"/>
      <c r="I19" s="196"/>
      <c r="J19" s="196"/>
    </row>
    <row r="20" spans="1:10" x14ac:dyDescent="0.25">
      <c r="A20" s="175" t="s">
        <v>89</v>
      </c>
      <c r="B20" s="283">
        <v>2</v>
      </c>
      <c r="C20" s="558">
        <v>0</v>
      </c>
      <c r="D20" s="243">
        <v>2</v>
      </c>
      <c r="F20" s="196" t="s">
        <v>154</v>
      </c>
      <c r="G20" s="196"/>
      <c r="H20" s="196"/>
      <c r="I20" s="196"/>
      <c r="J20" s="196"/>
    </row>
    <row r="21" spans="1:10" ht="15.75" thickBot="1" x14ac:dyDescent="0.3">
      <c r="A21" s="451"/>
      <c r="B21" s="97"/>
      <c r="C21" s="558"/>
      <c r="D21" s="243"/>
      <c r="F21" s="196"/>
      <c r="G21" s="196"/>
      <c r="H21" s="196"/>
      <c r="I21" s="196"/>
      <c r="J21" s="196"/>
    </row>
    <row r="22" spans="1:10" ht="15.75" thickBot="1" x14ac:dyDescent="0.3">
      <c r="A22" s="453" t="s">
        <v>85</v>
      </c>
      <c r="B22" s="284">
        <v>38</v>
      </c>
      <c r="C22" s="559">
        <v>6</v>
      </c>
      <c r="D22" s="297">
        <v>25</v>
      </c>
      <c r="F22" s="196"/>
      <c r="G22" s="196"/>
      <c r="H22" s="196"/>
      <c r="I22" s="196"/>
      <c r="J22" s="196"/>
    </row>
    <row r="23" spans="1:10" ht="15.75" thickBot="1" x14ac:dyDescent="0.3">
      <c r="A23" s="219"/>
      <c r="B23" s="285"/>
      <c r="C23" s="176"/>
      <c r="D23" s="223"/>
      <c r="F23" s="196"/>
      <c r="G23" s="196"/>
      <c r="H23" s="196"/>
      <c r="I23" s="196"/>
      <c r="J23" s="196"/>
    </row>
    <row r="24" spans="1:10" ht="15.75" thickBot="1" x14ac:dyDescent="0.3">
      <c r="A24" s="230" t="s">
        <v>2</v>
      </c>
      <c r="B24" s="286"/>
      <c r="C24" s="178"/>
      <c r="D24" s="231"/>
      <c r="F24" s="196"/>
      <c r="G24" s="196"/>
      <c r="H24" s="196"/>
      <c r="I24" s="196"/>
      <c r="J24" s="196"/>
    </row>
    <row r="25" spans="1:10" ht="15.75" thickBot="1" x14ac:dyDescent="0.3">
      <c r="A25" s="457" t="s">
        <v>90</v>
      </c>
      <c r="B25" s="287">
        <v>10</v>
      </c>
      <c r="C25" s="560">
        <v>4</v>
      </c>
      <c r="D25" s="268">
        <v>9</v>
      </c>
      <c r="F25" s="196" t="s">
        <v>155</v>
      </c>
      <c r="G25" s="196"/>
      <c r="H25" s="196"/>
      <c r="I25" s="196"/>
      <c r="J25" s="196"/>
    </row>
    <row r="26" spans="1:10" ht="15.75" thickBot="1" x14ac:dyDescent="0.3">
      <c r="A26" s="459" t="s">
        <v>85</v>
      </c>
      <c r="B26" s="288">
        <v>10</v>
      </c>
      <c r="C26" s="561">
        <v>4</v>
      </c>
      <c r="D26" s="187">
        <v>9</v>
      </c>
    </row>
    <row r="27" spans="1:10" ht="15.75" thickBot="1" x14ac:dyDescent="0.3">
      <c r="A27" s="219"/>
      <c r="B27" s="285"/>
      <c r="C27" s="176"/>
      <c r="D27" s="223"/>
    </row>
    <row r="28" spans="1:10" ht="15.75" thickBot="1" x14ac:dyDescent="0.3">
      <c r="A28" s="227" t="s">
        <v>91</v>
      </c>
      <c r="B28" s="289"/>
      <c r="C28" s="179"/>
      <c r="D28" s="233"/>
    </row>
    <row r="29" spans="1:10" ht="15.75" thickBot="1" x14ac:dyDescent="0.3">
      <c r="A29" s="463" t="s">
        <v>92</v>
      </c>
      <c r="B29" s="290">
        <v>1</v>
      </c>
      <c r="C29" s="562">
        <v>0</v>
      </c>
      <c r="D29" s="272">
        <v>2</v>
      </c>
    </row>
    <row r="30" spans="1:10" ht="15.75" thickBot="1" x14ac:dyDescent="0.3">
      <c r="A30" s="465" t="s">
        <v>85</v>
      </c>
      <c r="B30" s="291">
        <v>1</v>
      </c>
      <c r="C30" s="563">
        <v>0</v>
      </c>
      <c r="D30" s="188">
        <v>2</v>
      </c>
    </row>
    <row r="31" spans="1:10" ht="15.75" thickBot="1" x14ac:dyDescent="0.3">
      <c r="A31" s="219"/>
      <c r="B31" s="285"/>
      <c r="C31" s="176"/>
      <c r="D31" s="223"/>
    </row>
    <row r="32" spans="1:10" ht="15.75" thickBot="1" x14ac:dyDescent="0.3">
      <c r="A32" s="86" t="s">
        <v>3</v>
      </c>
      <c r="B32" s="87"/>
      <c r="C32" s="564"/>
      <c r="D32" s="266">
        <v>0</v>
      </c>
    </row>
    <row r="33" spans="1:15" ht="15.75" thickBot="1" x14ac:dyDescent="0.3">
      <c r="A33" s="470" t="s">
        <v>85</v>
      </c>
      <c r="B33" s="90"/>
      <c r="C33" s="565"/>
      <c r="D33" s="163">
        <v>0</v>
      </c>
    </row>
    <row r="34" spans="1:15" ht="15.75" thickBot="1" x14ac:dyDescent="0.3">
      <c r="A34" s="219"/>
      <c r="B34" s="285"/>
      <c r="C34" s="176"/>
      <c r="D34" s="226"/>
      <c r="N34" s="181"/>
    </row>
    <row r="35" spans="1:15" ht="15.75" thickBot="1" x14ac:dyDescent="0.3">
      <c r="A35" s="234" t="s">
        <v>5</v>
      </c>
      <c r="B35" s="192"/>
      <c r="C35" s="566"/>
      <c r="D35" s="235"/>
      <c r="F35" s="197"/>
      <c r="G35" s="196"/>
      <c r="H35" s="196"/>
      <c r="I35" s="196"/>
      <c r="J35" s="196"/>
      <c r="K35" s="196"/>
      <c r="L35" s="196"/>
      <c r="M35" s="196"/>
      <c r="N35" s="196"/>
      <c r="O35" s="196"/>
    </row>
    <row r="36" spans="1:15" x14ac:dyDescent="0.25">
      <c r="A36" s="261" t="s">
        <v>114</v>
      </c>
      <c r="B36" s="193">
        <v>4</v>
      </c>
      <c r="C36" s="567">
        <v>0</v>
      </c>
      <c r="D36" s="245">
        <v>4</v>
      </c>
      <c r="F36" s="197" t="s">
        <v>156</v>
      </c>
      <c r="G36" s="197"/>
      <c r="H36" s="196"/>
      <c r="I36" s="196"/>
      <c r="J36" s="196"/>
      <c r="K36" s="196"/>
      <c r="L36" s="196"/>
      <c r="M36" s="196"/>
      <c r="N36" s="196"/>
      <c r="O36" s="196"/>
    </row>
    <row r="37" spans="1:15" x14ac:dyDescent="0.25">
      <c r="A37" s="474" t="s">
        <v>93</v>
      </c>
      <c r="B37" s="195">
        <v>1</v>
      </c>
      <c r="C37" s="568">
        <v>1</v>
      </c>
      <c r="D37" s="244">
        <v>1</v>
      </c>
      <c r="G37" s="196"/>
      <c r="H37" s="196"/>
      <c r="I37" s="196"/>
      <c r="J37" s="196"/>
      <c r="K37" s="196"/>
      <c r="L37" s="196"/>
      <c r="M37" s="196"/>
      <c r="N37" s="196"/>
      <c r="O37" s="196"/>
    </row>
    <row r="38" spans="1:15" x14ac:dyDescent="0.25">
      <c r="A38" s="261" t="s">
        <v>94</v>
      </c>
      <c r="B38" s="294">
        <v>3</v>
      </c>
      <c r="C38" s="568">
        <v>2</v>
      </c>
      <c r="D38" s="244">
        <v>3</v>
      </c>
      <c r="G38" s="196"/>
      <c r="H38" s="196"/>
      <c r="I38" s="196"/>
      <c r="J38" s="196"/>
      <c r="K38" s="196"/>
      <c r="L38" s="196"/>
      <c r="M38" s="196"/>
      <c r="N38" s="196"/>
      <c r="O38" s="196"/>
    </row>
    <row r="39" spans="1:15" x14ac:dyDescent="0.25">
      <c r="A39" s="261" t="s">
        <v>97</v>
      </c>
      <c r="B39" s="294">
        <v>3</v>
      </c>
      <c r="C39" s="567">
        <v>0</v>
      </c>
      <c r="D39" s="245">
        <v>3</v>
      </c>
      <c r="F39" s="196" t="s">
        <v>157</v>
      </c>
      <c r="G39" s="196"/>
      <c r="H39" s="196"/>
      <c r="I39" s="196"/>
      <c r="J39" s="196"/>
      <c r="K39" s="196"/>
      <c r="L39" s="196"/>
      <c r="M39" s="196"/>
      <c r="N39" s="196"/>
      <c r="O39" s="196"/>
    </row>
    <row r="40" spans="1:15" x14ac:dyDescent="0.25">
      <c r="A40" s="261" t="s">
        <v>115</v>
      </c>
      <c r="B40" s="294">
        <v>40</v>
      </c>
      <c r="C40" s="569">
        <v>9</v>
      </c>
      <c r="D40" s="184">
        <v>30</v>
      </c>
      <c r="F40" s="196" t="s">
        <v>116</v>
      </c>
      <c r="G40" s="196"/>
      <c r="H40" s="196"/>
      <c r="I40" s="196"/>
      <c r="J40" s="196"/>
      <c r="K40" s="196"/>
      <c r="L40" s="196"/>
      <c r="M40" s="196"/>
      <c r="N40" s="196"/>
      <c r="O40" s="196"/>
    </row>
    <row r="41" spans="1:15" ht="15.75" thickBot="1" x14ac:dyDescent="0.3">
      <c r="A41" s="92" t="s">
        <v>5</v>
      </c>
      <c r="B41" s="93">
        <v>1</v>
      </c>
      <c r="C41" s="569">
        <v>3</v>
      </c>
      <c r="D41" s="184">
        <v>5</v>
      </c>
      <c r="G41" s="196"/>
      <c r="H41" s="196"/>
      <c r="I41" s="196"/>
      <c r="J41" s="196"/>
      <c r="K41" s="196"/>
      <c r="L41" s="196"/>
      <c r="M41" s="196"/>
      <c r="N41" s="196"/>
      <c r="O41" s="196"/>
    </row>
    <row r="42" spans="1:15" ht="15.75" thickBot="1" x14ac:dyDescent="0.3">
      <c r="A42" s="476" t="s">
        <v>85</v>
      </c>
      <c r="B42" s="94">
        <v>52</v>
      </c>
      <c r="C42" s="94">
        <v>15</v>
      </c>
      <c r="D42" s="94">
        <v>46</v>
      </c>
    </row>
    <row r="43" spans="1:15" ht="15.75" thickBot="1" x14ac:dyDescent="0.3">
      <c r="A43" s="276"/>
      <c r="B43" s="277"/>
      <c r="C43" s="570"/>
      <c r="D43" s="278"/>
    </row>
    <row r="44" spans="1:15" ht="19.5" thickBot="1" x14ac:dyDescent="0.35">
      <c r="A44" s="484" t="s">
        <v>10</v>
      </c>
      <c r="B44" s="279">
        <v>1489</v>
      </c>
      <c r="C44" s="279">
        <v>1390</v>
      </c>
      <c r="D44" s="279">
        <v>1544</v>
      </c>
    </row>
    <row r="45" spans="1:15" x14ac:dyDescent="0.25">
      <c r="A45" s="491"/>
      <c r="B45" s="491"/>
      <c r="C45" s="491"/>
      <c r="D45" s="491"/>
    </row>
    <row r="46" spans="1:15" x14ac:dyDescent="0.25">
      <c r="A46" s="222"/>
      <c r="B46" s="222"/>
      <c r="C46" s="222"/>
      <c r="D46" s="571"/>
    </row>
    <row r="47" spans="1:15" x14ac:dyDescent="0.25">
      <c r="A47" s="491"/>
      <c r="B47" s="491"/>
      <c r="C47" s="572"/>
      <c r="D47" s="491"/>
    </row>
    <row r="48" spans="1:15" x14ac:dyDescent="0.25">
      <c r="A48" s="491"/>
      <c r="B48" s="491"/>
      <c r="C48" s="572"/>
      <c r="D48" s="491"/>
    </row>
    <row r="49" spans="1:4" x14ac:dyDescent="0.25">
      <c r="A49" s="491"/>
      <c r="B49" s="491"/>
      <c r="C49" s="491"/>
      <c r="D49" s="491"/>
    </row>
    <row r="50" spans="1:4" x14ac:dyDescent="0.25">
      <c r="A50" s="491"/>
      <c r="B50" s="491"/>
      <c r="C50" s="491"/>
      <c r="D50" s="49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4</vt:i4>
      </vt:variant>
    </vt:vector>
  </HeadingPairs>
  <TitlesOfParts>
    <vt:vector size="24" baseType="lpstr">
      <vt:lpstr>NEW</vt:lpstr>
      <vt:lpstr>NEW (2)</vt:lpstr>
      <vt:lpstr>celkový plán 2020</vt:lpstr>
      <vt:lpstr>Komentář ON</vt:lpstr>
      <vt:lpstr>Komentář ostatní N</vt:lpstr>
      <vt:lpstr>3900</vt:lpstr>
      <vt:lpstr>3901</vt:lpstr>
      <vt:lpstr>3903</vt:lpstr>
      <vt:lpstr>3904</vt:lpstr>
      <vt:lpstr>3905</vt:lpstr>
      <vt:lpstr>3906</vt:lpstr>
      <vt:lpstr>3907</vt:lpstr>
      <vt:lpstr>3908</vt:lpstr>
      <vt:lpstr>3911</vt:lpstr>
      <vt:lpstr>3912</vt:lpstr>
      <vt:lpstr>3913</vt:lpstr>
      <vt:lpstr>3915</vt:lpstr>
      <vt:lpstr>3740</vt:lpstr>
      <vt:lpstr>3960</vt:lpstr>
      <vt:lpstr>3210</vt:lpstr>
      <vt:lpstr>'celkový plán 2020'!Oblast_tisku</vt:lpstr>
      <vt:lpstr>'Komentář ON'!Oblast_tisku</vt:lpstr>
      <vt:lpstr>'Komentář ostatní N'!Oblast_tisku</vt:lpstr>
      <vt:lpstr>'NEW (2)'!Oblast_tisku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Lenka Copková</dc:creator>
  <cp:lastModifiedBy>Ing. Lenka Káňová</cp:lastModifiedBy>
  <cp:lastPrinted>2020-04-14T09:34:57Z</cp:lastPrinted>
  <dcterms:created xsi:type="dcterms:W3CDTF">2016-03-08T12:55:56Z</dcterms:created>
  <dcterms:modified xsi:type="dcterms:W3CDTF">2020-05-12T06:54:57Z</dcterms:modified>
</cp:coreProperties>
</file>