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ladky\AppData\Local\Microsoft\Windows\INetCache\Content.Outlook\4CV9J016\"/>
    </mc:Choice>
  </mc:AlternateContent>
  <bookViews>
    <workbookView xWindow="0" yWindow="0" windowWidth="25605" windowHeight="14745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F2" i="1"/>
  <c r="G7" i="1"/>
  <c r="M7" i="1"/>
  <c r="G8" i="1"/>
  <c r="M8" i="1"/>
  <c r="G9" i="1"/>
  <c r="M9" i="1"/>
  <c r="G10" i="1"/>
  <c r="M10" i="1"/>
  <c r="G11" i="1"/>
  <c r="M11" i="1"/>
  <c r="G12" i="1"/>
  <c r="M12" i="1"/>
  <c r="G13" i="1"/>
  <c r="M13" i="1"/>
  <c r="G6" i="1"/>
  <c r="M6" i="1"/>
  <c r="J6" i="1"/>
  <c r="J10" i="1"/>
  <c r="E13" i="1"/>
  <c r="H13" i="1"/>
  <c r="E7" i="1"/>
  <c r="H7" i="1"/>
  <c r="E8" i="1"/>
  <c r="H8" i="1"/>
  <c r="E9" i="1"/>
  <c r="H9" i="1"/>
  <c r="E11" i="1"/>
  <c r="H11" i="1"/>
  <c r="E12" i="1"/>
  <c r="H12" i="1"/>
  <c r="J13" i="1"/>
  <c r="J12" i="1"/>
  <c r="J11" i="1"/>
  <c r="J8" i="1"/>
  <c r="J9" i="1"/>
  <c r="J7" i="1"/>
  <c r="E6" i="1"/>
  <c r="H6" i="1"/>
  <c r="E10" i="1"/>
  <c r="H10" i="1"/>
  <c r="I7" i="1"/>
  <c r="I8" i="1"/>
  <c r="I9" i="1"/>
  <c r="I10" i="1"/>
  <c r="I11" i="1"/>
  <c r="I12" i="1"/>
  <c r="I13" i="1"/>
  <c r="I6" i="1"/>
  <c r="F3" i="1"/>
  <c r="N13" i="1"/>
  <c r="R13" i="1"/>
  <c r="Q13" i="1"/>
  <c r="P13" i="1"/>
  <c r="O13" i="1"/>
  <c r="D13" i="1"/>
  <c r="N12" i="1"/>
  <c r="R12" i="1"/>
  <c r="Q12" i="1"/>
  <c r="P12" i="1"/>
  <c r="O12" i="1"/>
  <c r="D12" i="1"/>
  <c r="N11" i="1"/>
  <c r="R11" i="1"/>
  <c r="Q11" i="1"/>
  <c r="P11" i="1"/>
  <c r="O11" i="1"/>
  <c r="D11" i="1"/>
  <c r="N10" i="1"/>
  <c r="R10" i="1"/>
  <c r="Q10" i="1"/>
  <c r="P10" i="1"/>
  <c r="O10" i="1"/>
  <c r="D10" i="1"/>
  <c r="N9" i="1"/>
  <c r="R9" i="1"/>
  <c r="Q9" i="1"/>
  <c r="P9" i="1"/>
  <c r="O9" i="1"/>
  <c r="D9" i="1"/>
  <c r="N8" i="1"/>
  <c r="R8" i="1"/>
  <c r="Q8" i="1"/>
  <c r="P8" i="1"/>
  <c r="O8" i="1"/>
  <c r="D8" i="1"/>
  <c r="N7" i="1"/>
  <c r="R7" i="1"/>
  <c r="Q7" i="1"/>
  <c r="P7" i="1"/>
  <c r="O7" i="1"/>
  <c r="D7" i="1"/>
  <c r="N6" i="1"/>
  <c r="R6" i="1"/>
  <c r="Q6" i="1"/>
  <c r="P6" i="1"/>
  <c r="O6" i="1"/>
  <c r="D6" i="1"/>
</calcChain>
</file>

<file path=xl/comments1.xml><?xml version="1.0" encoding="utf-8"?>
<comments xmlns="http://schemas.openxmlformats.org/spreadsheetml/2006/main">
  <authors>
    <author/>
  </authors>
  <commentList>
    <comment ref="F3" authorId="0" shapeId="0">
      <text>
        <r>
          <rPr>
            <sz val="12"/>
            <color theme="1"/>
            <rFont val="Arial"/>
          </rPr>
          <t>RVO20 + 5%
	-Lukáš Walek</t>
        </r>
      </text>
    </comment>
  </commentList>
</comments>
</file>

<file path=xl/sharedStrings.xml><?xml version="1.0" encoding="utf-8"?>
<sst xmlns="http://schemas.openxmlformats.org/spreadsheetml/2006/main" count="38" uniqueCount="38">
  <si>
    <t>stabilizace</t>
  </si>
  <si>
    <t>motivace</t>
  </si>
  <si>
    <t>celkem</t>
  </si>
  <si>
    <t>Juniorské projekty</t>
  </si>
  <si>
    <t>k rozdělení součástem</t>
  </si>
  <si>
    <t>digitální databázové zdroje</t>
  </si>
  <si>
    <t>nárůst 2021</t>
  </si>
  <si>
    <t>RVO 2020 UP</t>
  </si>
  <si>
    <t>RVO 2021 UP</t>
  </si>
  <si>
    <t>suma 14-18</t>
  </si>
  <si>
    <t>suma 15-19</t>
  </si>
  <si>
    <t>rozdíl</t>
  </si>
  <si>
    <t>koeficient Q dle metodiky</t>
  </si>
  <si>
    <t>body pro základnu</t>
  </si>
  <si>
    <t>základna</t>
  </si>
  <si>
    <t>součin RQ</t>
  </si>
  <si>
    <t>aktualizovaný podíl R_n+1</t>
  </si>
  <si>
    <t>RVO 2019</t>
  </si>
  <si>
    <t>RVO 2020</t>
  </si>
  <si>
    <t>základna v CZK (dle sumy RVO 2020)</t>
  </si>
  <si>
    <t>RVO 2021</t>
  </si>
  <si>
    <t>změna základny (oproti  RVO 2020)</t>
  </si>
  <si>
    <t>růst (rozdíl RVO 2021 a základny)</t>
  </si>
  <si>
    <t>rozdíl RVO 2021 a RVO 2020</t>
  </si>
  <si>
    <t>rozdíl RVO 2021 a RVO 2019</t>
  </si>
  <si>
    <t>PřF</t>
  </si>
  <si>
    <t>LF</t>
  </si>
  <si>
    <t>FF</t>
  </si>
  <si>
    <t>CMTF</t>
  </si>
  <si>
    <t>FTK</t>
  </si>
  <si>
    <t>PdF</t>
  </si>
  <si>
    <t>PF</t>
  </si>
  <si>
    <t>FZV</t>
  </si>
  <si>
    <t>Základna: vše, B2/B3=40b.</t>
  </si>
  <si>
    <t>Q: relevantní, B2=55 b., B3=20 b.</t>
  </si>
  <si>
    <t>Model RVO2021</t>
  </si>
  <si>
    <t>normovaný RQ</t>
  </si>
  <si>
    <t>stropování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</si>
</sst>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CZK&quot;_-;\-* #,##0.00\ &quot;CZK&quot;_-;_-* &quot;-&quot;??\ &quot;CZK&quot;_-;_-@"/>
    <numFmt numFmtId="165" formatCode="#,##0\ &quot;CZK&quot;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</font>
    <font>
      <sz val="11"/>
      <color theme="1"/>
      <name val="Calibri"/>
    </font>
    <font>
      <sz val="12"/>
      <color theme="1"/>
      <name val="Arial"/>
    </font>
    <font>
      <b/>
      <sz val="11"/>
      <color theme="0"/>
      <name val="Calibri"/>
    </font>
    <font>
      <sz val="11"/>
      <color rgb="FFF5FCFF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8DB3E2"/>
        <bgColor rgb="FF8DB3E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164" fontId="3" fillId="0" borderId="0" xfId="0" applyNumberFormat="1" applyFont="1"/>
    <xf numFmtId="9" fontId="3" fillId="0" borderId="0" xfId="0" applyNumberFormat="1" applyFont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/>
    <xf numFmtId="10" fontId="7" fillId="0" borderId="1" xfId="0" applyNumberFormat="1" applyFont="1" applyBorder="1"/>
    <xf numFmtId="10" fontId="7" fillId="3" borderId="1" xfId="0" applyNumberFormat="1" applyFont="1" applyFill="1" applyBorder="1"/>
    <xf numFmtId="10" fontId="3" fillId="0" borderId="1" xfId="0" applyNumberFormat="1" applyFont="1" applyBorder="1"/>
    <xf numFmtId="165" fontId="7" fillId="4" borderId="1" xfId="0" applyNumberFormat="1" applyFont="1" applyFill="1" applyBorder="1"/>
    <xf numFmtId="165" fontId="3" fillId="4" borderId="1" xfId="0" applyNumberFormat="1" applyFont="1" applyFill="1" applyBorder="1"/>
    <xf numFmtId="165" fontId="7" fillId="5" borderId="1" xfId="0" applyNumberFormat="1" applyFont="1" applyFill="1" applyBorder="1"/>
    <xf numFmtId="165" fontId="3" fillId="5" borderId="1" xfId="0" applyNumberFormat="1" applyFont="1" applyFill="1" applyBorder="1"/>
    <xf numFmtId="0" fontId="3" fillId="0" borderId="1" xfId="0" applyFont="1" applyBorder="1" applyAlignment="1">
      <alignment horizontal="right"/>
    </xf>
    <xf numFmtId="0" fontId="8" fillId="0" borderId="2" xfId="0" applyFont="1" applyBorder="1"/>
    <xf numFmtId="0" fontId="9" fillId="0" borderId="0" xfId="0" applyFont="1"/>
    <xf numFmtId="0" fontId="2" fillId="0" borderId="0" xfId="0" applyFont="1" applyFill="1" applyBorder="1"/>
    <xf numFmtId="9" fontId="3" fillId="0" borderId="0" xfId="1" applyFont="1" applyFill="1" applyBorder="1"/>
    <xf numFmtId="0" fontId="8" fillId="0" borderId="0" xfId="0" applyFont="1" applyFill="1" applyBorder="1"/>
    <xf numFmtId="165" fontId="0" fillId="0" borderId="0" xfId="0" applyNumberFormat="1"/>
  </cellXfs>
  <cellStyles count="6">
    <cellStyle name="Hypertextový odkaz" xfId="2" builtinId="8" hidden="1"/>
    <cellStyle name="Hypertextový odkaz" xfId="4" builtinId="8" hidden="1"/>
    <cellStyle name="Normální" xfId="0" builtinId="0"/>
    <cellStyle name="Použitý hypertextový odkaz" xfId="3" builtinId="9" hidden="1"/>
    <cellStyle name="Použitý hypertextový odkaz" xfId="5" builtinId="9" hidden="1"/>
    <cellStyle name="Procenta" xfId="1" builtinId="5"/>
  </cellStyles>
  <dxfs count="1"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G8" sqref="G8"/>
    </sheetView>
  </sheetViews>
  <sheetFormatPr defaultColWidth="11" defaultRowHeight="15.75" x14ac:dyDescent="0.25"/>
  <cols>
    <col min="6" max="6" width="17" customWidth="1"/>
    <col min="7" max="7" width="16" customWidth="1"/>
    <col min="9" max="10" width="12.5" customWidth="1"/>
    <col min="11" max="13" width="13.625" bestFit="1" customWidth="1"/>
    <col min="14" max="14" width="13.625" customWidth="1"/>
    <col min="15" max="15" width="13.375" customWidth="1"/>
    <col min="16" max="16" width="12.875" customWidth="1"/>
    <col min="17" max="17" width="13.125" customWidth="1"/>
    <col min="18" max="18" width="12.625" customWidth="1"/>
  </cols>
  <sheetData>
    <row r="1" spans="1:1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0"/>
    </row>
    <row r="2" spans="1:18" x14ac:dyDescent="0.25">
      <c r="A2" s="2" t="s">
        <v>7</v>
      </c>
      <c r="B2" s="2">
        <v>584312910</v>
      </c>
      <c r="C2" s="2">
        <v>107521241</v>
      </c>
      <c r="D2" s="2">
        <f>C2+B2</f>
        <v>691834151</v>
      </c>
      <c r="E2" s="2">
        <v>6273750</v>
      </c>
      <c r="F2" s="3">
        <f>D2-E2-G2</f>
        <v>668060401</v>
      </c>
      <c r="G2" s="3">
        <v>17500000</v>
      </c>
      <c r="H2" s="4">
        <v>0.05</v>
      </c>
      <c r="I2" s="4"/>
    </row>
    <row r="3" spans="1:18" x14ac:dyDescent="0.25">
      <c r="A3" s="2" t="s">
        <v>8</v>
      </c>
      <c r="B3" s="2"/>
      <c r="C3" s="2"/>
      <c r="D3" s="2"/>
      <c r="E3" s="2"/>
      <c r="F3" s="3">
        <f>F2+(F2*H2)</f>
        <v>701463421.04999995</v>
      </c>
      <c r="G3" s="2"/>
      <c r="H3" s="2"/>
      <c r="I3" s="2"/>
    </row>
    <row r="5" spans="1:18" ht="45" x14ac:dyDescent="0.25">
      <c r="A5" s="5" t="s">
        <v>35</v>
      </c>
      <c r="B5" s="6" t="s">
        <v>9</v>
      </c>
      <c r="C5" s="7" t="s">
        <v>10</v>
      </c>
      <c r="D5" s="7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36</v>
      </c>
      <c r="J5" s="6" t="s">
        <v>16</v>
      </c>
      <c r="K5" s="6" t="s">
        <v>17</v>
      </c>
      <c r="L5" s="6" t="s">
        <v>18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23</v>
      </c>
      <c r="R5" s="6" t="s">
        <v>24</v>
      </c>
    </row>
    <row r="6" spans="1:18" x14ac:dyDescent="0.25">
      <c r="A6" s="8" t="s">
        <v>25</v>
      </c>
      <c r="B6" s="9">
        <v>95112.141699999993</v>
      </c>
      <c r="C6" s="9">
        <v>100440.37370000001</v>
      </c>
      <c r="D6" s="10">
        <f t="shared" ref="D6:D13" si="0">C6/B6-1</f>
        <v>5.6020523823405943E-2</v>
      </c>
      <c r="E6" s="8">
        <f t="shared" ref="E6:E13" si="1">C6/B6</f>
        <v>1.0560205238234059</v>
      </c>
      <c r="F6" s="9">
        <v>144735.98199999999</v>
      </c>
      <c r="G6" s="11">
        <f>F6/SUM($F$6:$F$13)</f>
        <v>0.55752860684907379</v>
      </c>
      <c r="H6" s="8">
        <f t="shared" ref="H6:H13" si="2">G6*E6</f>
        <v>0.58876165145129267</v>
      </c>
      <c r="I6" s="12">
        <f>H6/SUM($H$6:$H$13)</f>
        <v>0.57596341062528922</v>
      </c>
      <c r="J6" s="12">
        <f>G6/(1+$H$2)+$B$16*$H$2</f>
        <v>0.55597962557054648</v>
      </c>
      <c r="K6" s="13">
        <v>338796900</v>
      </c>
      <c r="L6" s="13">
        <v>407055350</v>
      </c>
      <c r="M6" s="13">
        <f>$F$2*G6</f>
        <v>372462784.66056359</v>
      </c>
      <c r="N6" s="14">
        <f t="shared" ref="N6:N13" si="3">$F$3*J6</f>
        <v>389999370.18681353</v>
      </c>
      <c r="O6" s="15">
        <f t="shared" ref="O6:P13" si="4">M6-L6</f>
        <v>-34592565.339436412</v>
      </c>
      <c r="P6" s="16">
        <f t="shared" si="4"/>
        <v>17536585.526249945</v>
      </c>
      <c r="Q6" s="16">
        <f t="shared" ref="Q6:Q13" si="5">N6-L6</f>
        <v>-17055979.813186467</v>
      </c>
      <c r="R6" s="16">
        <f t="shared" ref="R6:R13" si="6">N6-K6</f>
        <v>51202470.186813533</v>
      </c>
    </row>
    <row r="7" spans="1:18" x14ac:dyDescent="0.25">
      <c r="A7" s="8" t="s">
        <v>26</v>
      </c>
      <c r="B7" s="17">
        <v>28993.764999999999</v>
      </c>
      <c r="C7" s="9">
        <v>27871.465000000004</v>
      </c>
      <c r="D7" s="10">
        <f t="shared" si="0"/>
        <v>-3.8708322289291996E-2</v>
      </c>
      <c r="E7" s="8">
        <f t="shared" si="1"/>
        <v>0.961291677710708</v>
      </c>
      <c r="F7" s="17">
        <v>40905.291000000005</v>
      </c>
      <c r="G7" s="11">
        <f t="shared" ref="G7:G13" si="7">F7/SUM($F$6:$F$13)</f>
        <v>0.15756876478708634</v>
      </c>
      <c r="H7" s="8">
        <f t="shared" si="2"/>
        <v>0.15146954225698217</v>
      </c>
      <c r="I7" s="12">
        <f t="shared" ref="I7:I13" si="8">H7/SUM($H$6:$H$13)</f>
        <v>0.14817696422505555</v>
      </c>
      <c r="J7" s="12">
        <f>(1-$J$6-$J$10)*H7/SUM($H$7:$H$9,$H$11:$H$13)</f>
        <v>0.15499142795666845</v>
      </c>
      <c r="K7" s="13">
        <v>99092426</v>
      </c>
      <c r="L7" s="13">
        <v>104982231</v>
      </c>
      <c r="M7" s="13">
        <f t="shared" ref="M7:M13" si="9">$F$2*G7</f>
        <v>105265452.18873557</v>
      </c>
      <c r="N7" s="14">
        <f t="shared" si="3"/>
        <v>108720817.28790925</v>
      </c>
      <c r="O7" s="15">
        <f t="shared" si="4"/>
        <v>283221.18873557448</v>
      </c>
      <c r="P7" s="16">
        <f t="shared" si="4"/>
        <v>3455365.0991736799</v>
      </c>
      <c r="Q7" s="16">
        <f t="shared" si="5"/>
        <v>3738586.2879092544</v>
      </c>
      <c r="R7" s="16">
        <f t="shared" si="6"/>
        <v>9628391.2879092544</v>
      </c>
    </row>
    <row r="8" spans="1:18" x14ac:dyDescent="0.25">
      <c r="A8" s="8" t="s">
        <v>27</v>
      </c>
      <c r="B8" s="9">
        <v>28864.714599999999</v>
      </c>
      <c r="C8" s="9">
        <v>28700.836899999998</v>
      </c>
      <c r="D8" s="10">
        <f t="shared" si="0"/>
        <v>-5.6774405107058445E-3</v>
      </c>
      <c r="E8" s="8">
        <f t="shared" si="1"/>
        <v>0.99432255948929416</v>
      </c>
      <c r="F8" s="9">
        <v>32475.8606</v>
      </c>
      <c r="G8" s="11">
        <f t="shared" si="7"/>
        <v>0.12509827249828401</v>
      </c>
      <c r="H8" s="8">
        <f t="shared" si="2"/>
        <v>0.12438803449818293</v>
      </c>
      <c r="I8" s="12">
        <f t="shared" si="8"/>
        <v>0.12168414232474258</v>
      </c>
      <c r="J8" s="12">
        <f t="shared" ref="J8:J9" si="10">(1-$J$6-$J$10)*H8/SUM($H$7:$H$9,$H$11:$H$13)</f>
        <v>0.12728023601529051</v>
      </c>
      <c r="K8" s="13">
        <v>73832943</v>
      </c>
      <c r="L8" s="13">
        <v>74248399</v>
      </c>
      <c r="M8" s="13">
        <f t="shared" si="9"/>
        <v>83573202.08961089</v>
      </c>
      <c r="N8" s="14">
        <f t="shared" si="3"/>
        <v>89282429.787337095</v>
      </c>
      <c r="O8" s="15">
        <f t="shared" si="4"/>
        <v>9324803.0896108896</v>
      </c>
      <c r="P8" s="16">
        <f t="shared" si="4"/>
        <v>5709227.697726205</v>
      </c>
      <c r="Q8" s="16">
        <f t="shared" si="5"/>
        <v>15034030.787337095</v>
      </c>
      <c r="R8" s="16">
        <f t="shared" si="6"/>
        <v>15449486.787337095</v>
      </c>
    </row>
    <row r="9" spans="1:18" x14ac:dyDescent="0.25">
      <c r="A9" s="8" t="s">
        <v>28</v>
      </c>
      <c r="B9" s="9">
        <v>13462.697481900001</v>
      </c>
      <c r="C9" s="9">
        <v>14264.833481900001</v>
      </c>
      <c r="D9" s="10">
        <f t="shared" si="0"/>
        <v>5.9582115774230004E-2</v>
      </c>
      <c r="E9" s="8">
        <f t="shared" si="1"/>
        <v>1.05958211577423</v>
      </c>
      <c r="F9" s="9">
        <v>13343.987481900002</v>
      </c>
      <c r="G9" s="11">
        <f t="shared" si="7"/>
        <v>5.1401556460197916E-2</v>
      </c>
      <c r="H9" s="8">
        <f t="shared" si="2"/>
        <v>5.4464169948185051E-2</v>
      </c>
      <c r="I9" s="12">
        <f t="shared" si="8"/>
        <v>5.328025186916778E-2</v>
      </c>
      <c r="J9" s="12">
        <f t="shared" si="10"/>
        <v>5.5730540588959564E-2</v>
      </c>
      <c r="K9" s="13">
        <v>22912188</v>
      </c>
      <c r="L9" s="13">
        <v>26876999</v>
      </c>
      <c r="M9" s="13">
        <f t="shared" si="9"/>
        <v>34339344.420823961</v>
      </c>
      <c r="N9" s="14">
        <f t="shared" si="3"/>
        <v>39092935.658497453</v>
      </c>
      <c r="O9" s="15">
        <f t="shared" si="4"/>
        <v>7462345.4208239615</v>
      </c>
      <c r="P9" s="16">
        <f t="shared" si="4"/>
        <v>4753591.2376734912</v>
      </c>
      <c r="Q9" s="16">
        <f t="shared" si="5"/>
        <v>12215936.658497453</v>
      </c>
      <c r="R9" s="16">
        <f t="shared" si="6"/>
        <v>16180747.658497453</v>
      </c>
    </row>
    <row r="10" spans="1:18" x14ac:dyDescent="0.25">
      <c r="A10" s="8" t="s">
        <v>29</v>
      </c>
      <c r="B10" s="9">
        <v>3675.14</v>
      </c>
      <c r="C10" s="9">
        <v>3368.6509999999998</v>
      </c>
      <c r="D10" s="10">
        <f t="shared" si="0"/>
        <v>-8.3395190387305029E-2</v>
      </c>
      <c r="E10" s="8">
        <f t="shared" si="1"/>
        <v>0.91660480961269497</v>
      </c>
      <c r="F10" s="9">
        <v>8667.3310000000001</v>
      </c>
      <c r="G10" s="11">
        <f t="shared" si="7"/>
        <v>3.3386894611526455E-2</v>
      </c>
      <c r="H10" s="8">
        <f t="shared" si="2"/>
        <v>3.0602588178957318E-2</v>
      </c>
      <c r="I10" s="12">
        <f t="shared" si="8"/>
        <v>2.9937362628944225E-2</v>
      </c>
      <c r="J10" s="12">
        <f>G10/(1+$H$2)</f>
        <v>3.1797042487168053E-2</v>
      </c>
      <c r="K10" s="13">
        <v>16054900</v>
      </c>
      <c r="L10" s="13">
        <v>18380665</v>
      </c>
      <c r="M10" s="13">
        <f t="shared" si="9"/>
        <v>22304462.202321101</v>
      </c>
      <c r="N10" s="14">
        <f t="shared" si="3"/>
        <v>22304462.202321101</v>
      </c>
      <c r="O10" s="15">
        <f t="shared" si="4"/>
        <v>3923797.202321101</v>
      </c>
      <c r="P10" s="16">
        <f t="shared" si="4"/>
        <v>0</v>
      </c>
      <c r="Q10" s="16">
        <f t="shared" si="5"/>
        <v>3923797.202321101</v>
      </c>
      <c r="R10" s="16">
        <f t="shared" si="6"/>
        <v>6249562.202321101</v>
      </c>
    </row>
    <row r="11" spans="1:18" x14ac:dyDescent="0.25">
      <c r="A11" s="8" t="s">
        <v>30</v>
      </c>
      <c r="B11" s="9">
        <v>5954.3630000000003</v>
      </c>
      <c r="C11" s="9">
        <v>5768.4259999999995</v>
      </c>
      <c r="D11" s="10">
        <f t="shared" si="0"/>
        <v>-3.1227017902670795E-2</v>
      </c>
      <c r="E11" s="8">
        <f t="shared" si="1"/>
        <v>0.9687729820973292</v>
      </c>
      <c r="F11" s="9">
        <v>8848.6790000000019</v>
      </c>
      <c r="G11" s="11">
        <f t="shared" si="7"/>
        <v>3.408545412933086E-2</v>
      </c>
      <c r="H11" s="8">
        <f t="shared" si="2"/>
        <v>3.302106704301358E-2</v>
      </c>
      <c r="I11" s="12">
        <f t="shared" si="8"/>
        <v>3.2303269667273565E-2</v>
      </c>
      <c r="J11" s="12">
        <f>(1-$J$6-$J$10)*H11/SUM($H$7:$H$9,$H$11:$H$13)</f>
        <v>3.3788854560386966E-2</v>
      </c>
      <c r="K11" s="13">
        <v>15551786</v>
      </c>
      <c r="L11" s="13">
        <v>17057987</v>
      </c>
      <c r="M11" s="13">
        <f t="shared" si="9"/>
        <v>22771142.15390788</v>
      </c>
      <c r="N11" s="14">
        <f t="shared" si="3"/>
        <v>23701645.513289932</v>
      </c>
      <c r="O11" s="15">
        <f t="shared" si="4"/>
        <v>5713155.1539078802</v>
      </c>
      <c r="P11" s="16">
        <f t="shared" si="4"/>
        <v>930503.35938205197</v>
      </c>
      <c r="Q11" s="16">
        <f t="shared" si="5"/>
        <v>6643658.5132899322</v>
      </c>
      <c r="R11" s="16">
        <f t="shared" si="6"/>
        <v>8149859.5132899322</v>
      </c>
    </row>
    <row r="12" spans="1:18" x14ac:dyDescent="0.25">
      <c r="A12" s="8" t="s">
        <v>31</v>
      </c>
      <c r="B12" s="9">
        <v>8955.5841999999993</v>
      </c>
      <c r="C12" s="9">
        <v>8534.1413999999986</v>
      </c>
      <c r="D12" s="10">
        <f t="shared" si="0"/>
        <v>-4.7059219207609138E-2</v>
      </c>
      <c r="E12" s="8">
        <f t="shared" si="1"/>
        <v>0.95294078079239086</v>
      </c>
      <c r="F12" s="9">
        <v>8197.3081999999995</v>
      </c>
      <c r="G12" s="11">
        <f t="shared" si="7"/>
        <v>3.1576348586618147E-2</v>
      </c>
      <c r="H12" s="8">
        <f t="shared" si="2"/>
        <v>3.0090390276704605E-2</v>
      </c>
      <c r="I12" s="12">
        <f t="shared" si="8"/>
        <v>2.9436298658542283E-2</v>
      </c>
      <c r="J12" s="12">
        <f t="shared" ref="J12:J13" si="11">(1-$J$6-$J$10)*H12/SUM($H$7:$H$9,$H$11:$H$13)</f>
        <v>3.0790035325038542E-2</v>
      </c>
      <c r="K12" s="13">
        <v>15771196</v>
      </c>
      <c r="L12" s="13">
        <v>16540466</v>
      </c>
      <c r="M12" s="13">
        <f t="shared" si="9"/>
        <v>21094908.098891903</v>
      </c>
      <c r="N12" s="14">
        <f t="shared" si="3"/>
        <v>21598083.513351884</v>
      </c>
      <c r="O12" s="15">
        <f t="shared" si="4"/>
        <v>4554442.0988919027</v>
      </c>
      <c r="P12" s="16">
        <f t="shared" si="4"/>
        <v>503175.41445998102</v>
      </c>
      <c r="Q12" s="16">
        <f t="shared" si="5"/>
        <v>5057617.5133518837</v>
      </c>
      <c r="R12" s="16">
        <f t="shared" si="6"/>
        <v>5826887.5133518837</v>
      </c>
    </row>
    <row r="13" spans="1:18" x14ac:dyDescent="0.25">
      <c r="A13" s="8" t="s">
        <v>32</v>
      </c>
      <c r="B13" s="9">
        <v>2416.9160000000002</v>
      </c>
      <c r="C13" s="9">
        <v>2434.7530000000002</v>
      </c>
      <c r="D13" s="10">
        <f t="shared" si="0"/>
        <v>7.3800661669665146E-3</v>
      </c>
      <c r="E13" s="8">
        <f t="shared" si="1"/>
        <v>1.0073800661669665</v>
      </c>
      <c r="F13" s="9">
        <v>2428.3510000000001</v>
      </c>
      <c r="G13" s="11">
        <f t="shared" si="7"/>
        <v>9.3541020778824396E-3</v>
      </c>
      <c r="H13" s="8">
        <f t="shared" si="2"/>
        <v>9.4231359701497704E-3</v>
      </c>
      <c r="I13" s="12">
        <f t="shared" si="8"/>
        <v>9.2183000009848706E-3</v>
      </c>
      <c r="J13" s="12">
        <f t="shared" si="11"/>
        <v>9.6422374959414369E-3</v>
      </c>
      <c r="K13" s="13">
        <v>1739145</v>
      </c>
      <c r="L13" s="13">
        <v>2918304</v>
      </c>
      <c r="M13" s="13">
        <f t="shared" si="9"/>
        <v>6249105.1851450754</v>
      </c>
      <c r="N13" s="14">
        <f t="shared" si="3"/>
        <v>6763676.900479665</v>
      </c>
      <c r="O13" s="15">
        <f t="shared" si="4"/>
        <v>3330801.1851450754</v>
      </c>
      <c r="P13" s="16">
        <f t="shared" si="4"/>
        <v>514571.71533458959</v>
      </c>
      <c r="Q13" s="16">
        <f t="shared" si="5"/>
        <v>3845372.900479665</v>
      </c>
      <c r="R13" s="16">
        <f t="shared" si="6"/>
        <v>5024531.900479665</v>
      </c>
    </row>
    <row r="14" spans="1:18" x14ac:dyDescent="0.25">
      <c r="A14" s="18" t="s">
        <v>33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25">
      <c r="A15" s="19" t="s">
        <v>34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22" t="s">
        <v>37</v>
      </c>
      <c r="B16" s="21">
        <v>0.5</v>
      </c>
    </row>
    <row r="17" spans="15:15" x14ac:dyDescent="0.25">
      <c r="O17" s="23"/>
    </row>
    <row r="18" spans="15:15" x14ac:dyDescent="0.25">
      <c r="O18" s="23"/>
    </row>
    <row r="19" spans="15:15" x14ac:dyDescent="0.25">
      <c r="O19" s="23"/>
    </row>
    <row r="20" spans="15:15" x14ac:dyDescent="0.25">
      <c r="O20" s="23"/>
    </row>
    <row r="21" spans="15:15" x14ac:dyDescent="0.25">
      <c r="O21" s="23"/>
    </row>
    <row r="22" spans="15:15" x14ac:dyDescent="0.25">
      <c r="O22" s="23"/>
    </row>
    <row r="23" spans="15:15" x14ac:dyDescent="0.25">
      <c r="O23" s="23"/>
    </row>
    <row r="24" spans="15:15" x14ac:dyDescent="0.25">
      <c r="O24" s="23"/>
    </row>
  </sheetData>
  <conditionalFormatting sqref="A16:B16 A6:XFD13">
    <cfRule type="cellIs" dxfId="0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>UP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Banas</dc:creator>
  <cp:lastModifiedBy>Rostislav Hladky </cp:lastModifiedBy>
  <dcterms:created xsi:type="dcterms:W3CDTF">2020-12-16T11:34:35Z</dcterms:created>
  <dcterms:modified xsi:type="dcterms:W3CDTF">2021-01-14T11:03:21Z</dcterms:modified>
</cp:coreProperties>
</file>