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520" windowHeight="15600" tabRatio="500"/>
  </bookViews>
  <sheets>
    <sheet name="Sheet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" l="1"/>
  <c r="F20" i="1"/>
  <c r="G19" i="1"/>
  <c r="G8" i="1"/>
  <c r="G15" i="1"/>
  <c r="G18" i="1"/>
  <c r="C19" i="1"/>
  <c r="C8" i="1"/>
  <c r="C15" i="1"/>
  <c r="C18" i="1"/>
  <c r="C25" i="1"/>
  <c r="G25" i="1"/>
  <c r="C20" i="1"/>
  <c r="G20" i="1"/>
  <c r="K20" i="1"/>
  <c r="L25" i="1"/>
  <c r="C24" i="1"/>
  <c r="G24" i="1"/>
  <c r="L24" i="1"/>
  <c r="C22" i="1"/>
  <c r="C23" i="1"/>
  <c r="G22" i="1"/>
  <c r="G23" i="1"/>
  <c r="L23" i="1"/>
  <c r="L22" i="1"/>
  <c r="C21" i="1"/>
  <c r="G21" i="1"/>
  <c r="L21" i="1"/>
  <c r="J25" i="1"/>
  <c r="J24" i="1"/>
  <c r="J22" i="1"/>
  <c r="J21" i="1"/>
  <c r="F25" i="1"/>
  <c r="F24" i="1"/>
  <c r="F22" i="1"/>
  <c r="F21" i="1"/>
  <c r="J19" i="1"/>
  <c r="J18" i="1"/>
  <c r="F19" i="1"/>
  <c r="F18" i="1"/>
  <c r="G17" i="1"/>
  <c r="C17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4" i="1"/>
  <c r="H13" i="1"/>
  <c r="H12" i="1"/>
  <c r="H11" i="1"/>
  <c r="H4" i="1"/>
  <c r="H3" i="1"/>
  <c r="D4" i="1"/>
  <c r="D14" i="1"/>
  <c r="D12" i="1"/>
  <c r="D13" i="1"/>
  <c r="D11" i="1"/>
  <c r="D3" i="1"/>
  <c r="K21" i="1"/>
  <c r="K22" i="1"/>
  <c r="K23" i="1"/>
  <c r="K24" i="1"/>
  <c r="K25" i="1"/>
  <c r="K26" i="1"/>
  <c r="G26" i="1"/>
  <c r="C26" i="1"/>
  <c r="E3" i="1"/>
  <c r="E11" i="1"/>
  <c r="I3" i="1"/>
  <c r="I11" i="1"/>
  <c r="J23" i="1"/>
  <c r="J26" i="1"/>
  <c r="F23" i="1"/>
  <c r="F26" i="1"/>
  <c r="L26" i="1"/>
  <c r="K18" i="1"/>
  <c r="K19" i="1"/>
  <c r="I9" i="1"/>
  <c r="I5" i="1"/>
  <c r="E9" i="1"/>
  <c r="E5" i="1"/>
</calcChain>
</file>

<file path=xl/sharedStrings.xml><?xml version="1.0" encoding="utf-8"?>
<sst xmlns="http://schemas.openxmlformats.org/spreadsheetml/2006/main" count="42" uniqueCount="32">
  <si>
    <t>Povinné předměty</t>
  </si>
  <si>
    <t>Povinně volitelné předměty</t>
  </si>
  <si>
    <t>Volitelné předměty</t>
  </si>
  <si>
    <t>celkem</t>
  </si>
  <si>
    <t>-</t>
  </si>
  <si>
    <t>podíly</t>
  </si>
  <si>
    <t>počty kreditů</t>
  </si>
  <si>
    <t>oborová část</t>
  </si>
  <si>
    <t>oborově-didaktická část</t>
  </si>
  <si>
    <t>pedagogicko-psychologicko-(obecně) didaktická část</t>
  </si>
  <si>
    <t>reflektované pedagogické praxe</t>
  </si>
  <si>
    <t>předměty zaměřené na přípravu bakalářské práce</t>
  </si>
  <si>
    <t>maior</t>
  </si>
  <si>
    <t>minor</t>
  </si>
  <si>
    <t>učitelská propedeutika</t>
  </si>
  <si>
    <t>první obor</t>
  </si>
  <si>
    <t>druhý obor</t>
  </si>
  <si>
    <t>praxe</t>
  </si>
  <si>
    <t>příprava závěrečné práce</t>
  </si>
  <si>
    <t>kontrolní součty</t>
  </si>
  <si>
    <t>bakalářské a navazující magisterské studium</t>
  </si>
  <si>
    <t>bakalářské studium</t>
  </si>
  <si>
    <t>navazující magisterské studium</t>
  </si>
  <si>
    <t>kontrola</t>
  </si>
  <si>
    <t>požadavky UP</t>
  </si>
  <si>
    <t>požadavky MŠMT</t>
  </si>
  <si>
    <t>skupina 1 (min.počet) - [PZ]</t>
  </si>
  <si>
    <t>skupina 2 (min.počet) - jazyky [-]</t>
  </si>
  <si>
    <t>skupina 3a (min.počet) - oborová část [PZ]</t>
  </si>
  <si>
    <t>skupina 3b (min.počet) - oborově-didaktická část [PZ]</t>
  </si>
  <si>
    <t>skupina 4a (min.počet) - oborová část [-]</t>
  </si>
  <si>
    <t>skupina 4b (min.počet) - oborově-didaktická část [-]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</si>
</sst>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sz val="10"/>
      <color theme="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sz val="12"/>
      <color theme="3" tint="0.39997558519241921"/>
      <name val="Calibri"/>
      <scheme val="minor"/>
    </font>
    <font>
      <i/>
      <sz val="12"/>
      <name val="Calibri"/>
      <scheme val="minor"/>
    </font>
    <font>
      <i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2" fontId="0" fillId="3" borderId="7" xfId="0" applyNumberForma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right" vertical="center"/>
    </xf>
    <xf numFmtId="2" fontId="7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right" vertical="center"/>
    </xf>
    <xf numFmtId="2" fontId="7" fillId="3" borderId="2" xfId="0" applyNumberFormat="1" applyFont="1" applyFill="1" applyBorder="1" applyAlignment="1" applyProtection="1">
      <alignment vertical="center"/>
    </xf>
    <xf numFmtId="2" fontId="0" fillId="3" borderId="2" xfId="0" applyNumberForma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2" fontId="9" fillId="3" borderId="1" xfId="0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right" vertical="center"/>
    </xf>
    <xf numFmtId="2" fontId="11" fillId="3" borderId="1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0" fillId="3" borderId="1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sqref="A1:A2"/>
    </sheetView>
  </sheetViews>
  <sheetFormatPr baseColWidth="10" defaultRowHeight="15" x14ac:dyDescent="0"/>
  <cols>
    <col min="1" max="1" width="10.5" style="1" customWidth="1"/>
    <col min="2" max="2" width="44.33203125" style="1" customWidth="1"/>
    <col min="3" max="3" width="9.5" style="1" customWidth="1"/>
    <col min="4" max="4" width="8.83203125" style="23" customWidth="1"/>
    <col min="5" max="5" width="7.33203125" style="24" customWidth="1"/>
    <col min="6" max="7" width="9.5" style="1" customWidth="1"/>
    <col min="8" max="8" width="8.5" style="1" customWidth="1"/>
    <col min="9" max="9" width="7.83203125" style="1" customWidth="1"/>
    <col min="10" max="12" width="9.5" style="1" customWidth="1"/>
    <col min="13" max="16384" width="10.83203125" style="1"/>
  </cols>
  <sheetData>
    <row r="1" spans="1:12" ht="33" customHeight="1">
      <c r="A1" s="50"/>
      <c r="B1" s="50"/>
      <c r="C1" s="49" t="s">
        <v>21</v>
      </c>
      <c r="D1" s="49"/>
      <c r="E1" s="49"/>
      <c r="F1" s="49"/>
      <c r="G1" s="49" t="s">
        <v>22</v>
      </c>
      <c r="H1" s="49"/>
      <c r="I1" s="49"/>
      <c r="J1" s="49"/>
      <c r="K1" s="47" t="s">
        <v>20</v>
      </c>
      <c r="L1" s="48"/>
    </row>
    <row r="2" spans="1:12" s="4" customFormat="1" ht="33" customHeight="1" thickBot="1">
      <c r="A2" s="51"/>
      <c r="B2" s="51"/>
      <c r="C2" s="2" t="s">
        <v>6</v>
      </c>
      <c r="D2" s="3" t="s">
        <v>23</v>
      </c>
      <c r="E2" s="2" t="s">
        <v>19</v>
      </c>
      <c r="F2" s="2" t="s">
        <v>5</v>
      </c>
      <c r="G2" s="2" t="s">
        <v>6</v>
      </c>
      <c r="H2" s="2" t="s">
        <v>23</v>
      </c>
      <c r="I2" s="2" t="s">
        <v>19</v>
      </c>
      <c r="J2" s="2" t="s">
        <v>5</v>
      </c>
      <c r="K2" s="2" t="s">
        <v>6</v>
      </c>
      <c r="L2" s="2" t="s">
        <v>5</v>
      </c>
    </row>
    <row r="3" spans="1:12" ht="15" customHeight="1">
      <c r="A3" s="38" t="s">
        <v>0</v>
      </c>
      <c r="B3" s="5" t="s">
        <v>7</v>
      </c>
      <c r="C3" s="25">
        <v>65</v>
      </c>
      <c r="D3" s="6" t="str">
        <f>IF(C$3+C$11+C$13=65,"správně","špatně")</f>
        <v>správně</v>
      </c>
      <c r="E3" s="41">
        <f>C3+C4</f>
        <v>69</v>
      </c>
      <c r="F3" s="7"/>
      <c r="G3" s="25">
        <v>24</v>
      </c>
      <c r="H3" s="6" t="str">
        <f>IF(G$3+G$11+G$13=24,"správně","špatně")</f>
        <v>správně</v>
      </c>
      <c r="I3" s="41">
        <f>G3+G4</f>
        <v>34</v>
      </c>
      <c r="J3" s="7"/>
      <c r="K3" s="8">
        <f>C3+G3</f>
        <v>89</v>
      </c>
      <c r="L3" s="7"/>
    </row>
    <row r="4" spans="1:12">
      <c r="A4" s="39"/>
      <c r="B4" s="9" t="s">
        <v>8</v>
      </c>
      <c r="C4" s="26">
        <v>4</v>
      </c>
      <c r="D4" s="10" t="str">
        <f>IF(C$4+C$12+C$14=4,"správně","špatně")</f>
        <v>správně</v>
      </c>
      <c r="E4" s="42"/>
      <c r="F4" s="11"/>
      <c r="G4" s="26">
        <v>10</v>
      </c>
      <c r="H4" s="10" t="str">
        <f>IF(G$4+G$12+G$14=10,"správně","špatně")</f>
        <v>správně</v>
      </c>
      <c r="I4" s="42"/>
      <c r="J4" s="11"/>
      <c r="K4" s="12">
        <f>C4+G4</f>
        <v>14</v>
      </c>
      <c r="L4" s="11"/>
    </row>
    <row r="5" spans="1:12">
      <c r="A5" s="39"/>
      <c r="B5" s="13" t="s">
        <v>9</v>
      </c>
      <c r="C5" s="13">
        <v>14</v>
      </c>
      <c r="D5" s="10"/>
      <c r="E5" s="46">
        <f>C5+C6+C7</f>
        <v>30</v>
      </c>
      <c r="F5" s="11"/>
      <c r="G5" s="13">
        <v>10</v>
      </c>
      <c r="H5" s="10"/>
      <c r="I5" s="46">
        <f>G5+G6+G7</f>
        <v>39</v>
      </c>
      <c r="J5" s="11"/>
      <c r="K5" s="12">
        <f t="shared" ref="K5:K17" si="0">C5+G5</f>
        <v>24</v>
      </c>
      <c r="L5" s="11"/>
    </row>
    <row r="6" spans="1:12">
      <c r="A6" s="39"/>
      <c r="B6" s="13" t="s">
        <v>10</v>
      </c>
      <c r="C6" s="13">
        <v>6</v>
      </c>
      <c r="D6" s="10"/>
      <c r="E6" s="46"/>
      <c r="F6" s="11"/>
      <c r="G6" s="13">
        <v>9</v>
      </c>
      <c r="H6" s="10"/>
      <c r="I6" s="46"/>
      <c r="J6" s="11"/>
      <c r="K6" s="12">
        <f t="shared" si="0"/>
        <v>15</v>
      </c>
      <c r="L6" s="11"/>
    </row>
    <row r="7" spans="1:12">
      <c r="A7" s="39"/>
      <c r="B7" s="13" t="s">
        <v>11</v>
      </c>
      <c r="C7" s="13">
        <v>10</v>
      </c>
      <c r="D7" s="10"/>
      <c r="E7" s="46"/>
      <c r="F7" s="11"/>
      <c r="G7" s="13">
        <v>20</v>
      </c>
      <c r="H7" s="10"/>
      <c r="I7" s="46"/>
      <c r="J7" s="11"/>
      <c r="K7" s="12">
        <f t="shared" si="0"/>
        <v>30</v>
      </c>
      <c r="L7" s="11"/>
    </row>
    <row r="8" spans="1:12">
      <c r="A8" s="39"/>
      <c r="B8" s="28" t="s">
        <v>3</v>
      </c>
      <c r="C8" s="28">
        <f>SUM(C3:C7)</f>
        <v>99</v>
      </c>
      <c r="D8" s="29"/>
      <c r="E8" s="30"/>
      <c r="F8" s="31"/>
      <c r="G8" s="28">
        <f>SUM(G3:G7)</f>
        <v>73</v>
      </c>
      <c r="H8" s="29"/>
      <c r="I8" s="32"/>
      <c r="J8" s="33"/>
      <c r="K8" s="34">
        <f t="shared" si="0"/>
        <v>172</v>
      </c>
      <c r="L8" s="33"/>
    </row>
    <row r="9" spans="1:12" ht="15" customHeight="1">
      <c r="A9" s="39" t="s">
        <v>1</v>
      </c>
      <c r="B9" s="13" t="s">
        <v>26</v>
      </c>
      <c r="C9" s="13">
        <v>6</v>
      </c>
      <c r="D9" s="10"/>
      <c r="E9" s="46">
        <f>C9+C10</f>
        <v>10</v>
      </c>
      <c r="F9" s="11"/>
      <c r="G9" s="13">
        <v>3</v>
      </c>
      <c r="H9" s="10"/>
      <c r="I9" s="46">
        <f>G9+G10</f>
        <v>3</v>
      </c>
      <c r="J9" s="11"/>
      <c r="K9" s="12">
        <f t="shared" si="0"/>
        <v>9</v>
      </c>
      <c r="L9" s="11"/>
    </row>
    <row r="10" spans="1:12">
      <c r="A10" s="39"/>
      <c r="B10" s="13" t="s">
        <v>27</v>
      </c>
      <c r="C10" s="13">
        <v>4</v>
      </c>
      <c r="D10" s="10"/>
      <c r="E10" s="46"/>
      <c r="F10" s="11"/>
      <c r="G10" s="13">
        <v>0</v>
      </c>
      <c r="H10" s="10"/>
      <c r="I10" s="46"/>
      <c r="J10" s="11"/>
      <c r="K10" s="12">
        <f t="shared" si="0"/>
        <v>4</v>
      </c>
      <c r="L10" s="11"/>
    </row>
    <row r="11" spans="1:12">
      <c r="A11" s="39"/>
      <c r="B11" s="9" t="s">
        <v>28</v>
      </c>
      <c r="C11" s="26">
        <v>0</v>
      </c>
      <c r="D11" s="10" t="str">
        <f>IF(C$3+C$11+C$13=65,"správně","špatně")</f>
        <v>správně</v>
      </c>
      <c r="E11" s="42">
        <f>SUM(C11:C14)</f>
        <v>0</v>
      </c>
      <c r="F11" s="11"/>
      <c r="G11" s="26">
        <v>0</v>
      </c>
      <c r="H11" s="10" t="str">
        <f>IF(G$3+G$11+G$13=24,"správně","špatně")</f>
        <v>správně</v>
      </c>
      <c r="I11" s="42">
        <f>SUM(G11:G14)</f>
        <v>0</v>
      </c>
      <c r="J11" s="11"/>
      <c r="K11" s="12">
        <f t="shared" si="0"/>
        <v>0</v>
      </c>
      <c r="L11" s="11"/>
    </row>
    <row r="12" spans="1:12">
      <c r="A12" s="39"/>
      <c r="B12" s="9" t="s">
        <v>29</v>
      </c>
      <c r="C12" s="26">
        <v>0</v>
      </c>
      <c r="D12" s="10" t="str">
        <f>IF(C$4+C$12+C$14=4,"správně","špatně")</f>
        <v>správně</v>
      </c>
      <c r="E12" s="42"/>
      <c r="F12" s="11"/>
      <c r="G12" s="26">
        <v>0</v>
      </c>
      <c r="H12" s="10" t="str">
        <f>IF(G$4+G$12+G$14=10,"správně","špatně")</f>
        <v>správně</v>
      </c>
      <c r="I12" s="42"/>
      <c r="J12" s="11"/>
      <c r="K12" s="12">
        <f t="shared" si="0"/>
        <v>0</v>
      </c>
      <c r="L12" s="11"/>
    </row>
    <row r="13" spans="1:12">
      <c r="A13" s="39"/>
      <c r="B13" s="9" t="s">
        <v>30</v>
      </c>
      <c r="C13" s="26">
        <v>0</v>
      </c>
      <c r="D13" s="10" t="str">
        <f>IF(C$3+C$11+C$13=65,"správně","špatně")</f>
        <v>správně</v>
      </c>
      <c r="E13" s="42"/>
      <c r="F13" s="11"/>
      <c r="G13" s="26">
        <v>0</v>
      </c>
      <c r="H13" s="10" t="str">
        <f>IF(G$3+G$11+G$13=24,"správně","špatně")</f>
        <v>správně</v>
      </c>
      <c r="I13" s="42"/>
      <c r="J13" s="11"/>
      <c r="K13" s="12">
        <f t="shared" si="0"/>
        <v>0</v>
      </c>
      <c r="L13" s="11"/>
    </row>
    <row r="14" spans="1:12">
      <c r="A14" s="39"/>
      <c r="B14" s="9" t="s">
        <v>31</v>
      </c>
      <c r="C14" s="26">
        <v>0</v>
      </c>
      <c r="D14" s="10" t="str">
        <f>IF(C$4+C$12+C$14=4,"správně","špatně")</f>
        <v>správně</v>
      </c>
      <c r="E14" s="42"/>
      <c r="F14" s="11"/>
      <c r="G14" s="26">
        <v>0</v>
      </c>
      <c r="H14" s="10" t="str">
        <f>IF(G$4+G$12+G$14=10,"správně","špatně")</f>
        <v>správně</v>
      </c>
      <c r="I14" s="42"/>
      <c r="J14" s="11"/>
      <c r="K14" s="12">
        <f t="shared" si="0"/>
        <v>0</v>
      </c>
      <c r="L14" s="11"/>
    </row>
    <row r="15" spans="1:12">
      <c r="A15" s="39"/>
      <c r="B15" s="28" t="s">
        <v>3</v>
      </c>
      <c r="C15" s="28">
        <f>SUM(C9:C14)</f>
        <v>10</v>
      </c>
      <c r="D15" s="29"/>
      <c r="E15" s="30"/>
      <c r="F15" s="31"/>
      <c r="G15" s="28">
        <f>SUM(G9:G14)</f>
        <v>3</v>
      </c>
      <c r="H15" s="28"/>
      <c r="I15" s="32"/>
      <c r="J15" s="33"/>
      <c r="K15" s="34">
        <f t="shared" si="0"/>
        <v>13</v>
      </c>
      <c r="L15" s="33"/>
    </row>
    <row r="16" spans="1:12">
      <c r="A16" s="39" t="s">
        <v>2</v>
      </c>
      <c r="B16" s="12" t="s">
        <v>4</v>
      </c>
      <c r="C16" s="13">
        <v>2</v>
      </c>
      <c r="D16" s="10"/>
      <c r="E16" s="17"/>
      <c r="F16" s="11"/>
      <c r="G16" s="13">
        <v>1</v>
      </c>
      <c r="H16" s="13"/>
      <c r="I16" s="17"/>
      <c r="J16" s="11"/>
      <c r="K16" s="12">
        <f t="shared" si="0"/>
        <v>3</v>
      </c>
      <c r="L16" s="11"/>
    </row>
    <row r="17" spans="1:12">
      <c r="A17" s="40"/>
      <c r="B17" s="18" t="s">
        <v>3</v>
      </c>
      <c r="C17" s="18">
        <f>C16</f>
        <v>2</v>
      </c>
      <c r="D17" s="19"/>
      <c r="E17" s="20"/>
      <c r="F17" s="21"/>
      <c r="G17" s="18">
        <f>G16</f>
        <v>1</v>
      </c>
      <c r="H17" s="18"/>
      <c r="I17" s="20"/>
      <c r="J17" s="22"/>
      <c r="K17" s="12">
        <f t="shared" si="0"/>
        <v>3</v>
      </c>
      <c r="L17" s="22"/>
    </row>
    <row r="18" spans="1:12" ht="15" customHeight="1">
      <c r="A18" s="43" t="s">
        <v>24</v>
      </c>
      <c r="B18" s="14" t="s">
        <v>12</v>
      </c>
      <c r="C18" s="14">
        <f>C8+C15</f>
        <v>109</v>
      </c>
      <c r="D18" s="10"/>
      <c r="E18" s="15"/>
      <c r="F18" s="27">
        <f>C18/C$20*100</f>
        <v>61.235955056179783</v>
      </c>
      <c r="G18" s="14">
        <f>G8+G15</f>
        <v>76</v>
      </c>
      <c r="H18" s="14"/>
      <c r="I18" s="15"/>
      <c r="J18" s="27">
        <f>G18/G$20*100</f>
        <v>63.865546218487388</v>
      </c>
      <c r="K18" s="14">
        <f t="shared" ref="K18:K25" si="1">C18+G18</f>
        <v>185</v>
      </c>
      <c r="L18" s="16"/>
    </row>
    <row r="19" spans="1:12">
      <c r="A19" s="44"/>
      <c r="B19" s="14" t="s">
        <v>13</v>
      </c>
      <c r="C19" s="14">
        <f>C3+C4+C11+C12+C13+C14</f>
        <v>69</v>
      </c>
      <c r="D19" s="10"/>
      <c r="E19" s="15"/>
      <c r="F19" s="27">
        <f>C19/C$20*100</f>
        <v>38.764044943820224</v>
      </c>
      <c r="G19" s="14">
        <f>G3+G4+G6+G11+G12+G13+G14</f>
        <v>43</v>
      </c>
      <c r="H19" s="14"/>
      <c r="I19" s="15"/>
      <c r="J19" s="27">
        <f>G19/G$20*100</f>
        <v>36.134453781512605</v>
      </c>
      <c r="K19" s="14">
        <f t="shared" si="1"/>
        <v>112</v>
      </c>
      <c r="L19" s="16"/>
    </row>
    <row r="20" spans="1:12">
      <c r="A20" s="45"/>
      <c r="B20" s="28" t="s">
        <v>3</v>
      </c>
      <c r="C20" s="28">
        <f>C18+C19</f>
        <v>178</v>
      </c>
      <c r="D20" s="29"/>
      <c r="E20" s="30"/>
      <c r="F20" s="35">
        <f>F18+F19</f>
        <v>100</v>
      </c>
      <c r="G20" s="28">
        <f>G18+G19</f>
        <v>119</v>
      </c>
      <c r="H20" s="28"/>
      <c r="I20" s="30"/>
      <c r="J20" s="35">
        <f>J18+J19</f>
        <v>100</v>
      </c>
      <c r="K20" s="28">
        <f>C20+G20</f>
        <v>297</v>
      </c>
      <c r="L20" s="31"/>
    </row>
    <row r="21" spans="1:12" ht="15" customHeight="1">
      <c r="A21" s="43" t="s">
        <v>25</v>
      </c>
      <c r="B21" s="14" t="s">
        <v>14</v>
      </c>
      <c r="C21" s="14">
        <f>C5+2*(C4+C12+C14)+C9+C10</f>
        <v>32</v>
      </c>
      <c r="D21" s="10"/>
      <c r="E21" s="15"/>
      <c r="F21" s="16">
        <f>C21/C$20*100</f>
        <v>17.977528089887642</v>
      </c>
      <c r="G21" s="14">
        <f>G5+2*(G4+G12+G14)+G9+G10</f>
        <v>33</v>
      </c>
      <c r="H21" s="14"/>
      <c r="I21" s="15"/>
      <c r="J21" s="16">
        <f>G21/G$20*100</f>
        <v>27.731092436974791</v>
      </c>
      <c r="K21" s="14">
        <f t="shared" si="1"/>
        <v>65</v>
      </c>
      <c r="L21" s="27">
        <f>(C21+G21)/K$20*100</f>
        <v>21.885521885521886</v>
      </c>
    </row>
    <row r="22" spans="1:12">
      <c r="A22" s="44"/>
      <c r="B22" s="14" t="s">
        <v>15</v>
      </c>
      <c r="C22" s="14">
        <f>C3+C11+C13</f>
        <v>65</v>
      </c>
      <c r="D22" s="10"/>
      <c r="E22" s="15"/>
      <c r="F22" s="16">
        <f>C22/C$20*100</f>
        <v>36.516853932584269</v>
      </c>
      <c r="G22" s="14">
        <f>G3+G11+G13</f>
        <v>24</v>
      </c>
      <c r="H22" s="14"/>
      <c r="I22" s="15"/>
      <c r="J22" s="16">
        <f>G22/G$20*100</f>
        <v>20.168067226890756</v>
      </c>
      <c r="K22" s="14">
        <f t="shared" si="1"/>
        <v>89</v>
      </c>
      <c r="L22" s="27">
        <f>(C22+G22)/K$20*100</f>
        <v>29.966329966329969</v>
      </c>
    </row>
    <row r="23" spans="1:12">
      <c r="A23" s="44"/>
      <c r="B23" s="14" t="s">
        <v>16</v>
      </c>
      <c r="C23" s="14">
        <f>C22</f>
        <v>65</v>
      </c>
      <c r="D23" s="10"/>
      <c r="E23" s="15"/>
      <c r="F23" s="16">
        <f>F22</f>
        <v>36.516853932584269</v>
      </c>
      <c r="G23" s="14">
        <f>G22</f>
        <v>24</v>
      </c>
      <c r="H23" s="14"/>
      <c r="I23" s="15"/>
      <c r="J23" s="16">
        <f>J22</f>
        <v>20.168067226890756</v>
      </c>
      <c r="K23" s="14">
        <f t="shared" si="1"/>
        <v>89</v>
      </c>
      <c r="L23" s="27">
        <f>(C23+G23)/K$20*100</f>
        <v>29.966329966329969</v>
      </c>
    </row>
    <row r="24" spans="1:12">
      <c r="A24" s="44"/>
      <c r="B24" s="14" t="s">
        <v>17</v>
      </c>
      <c r="C24" s="14">
        <f>C6</f>
        <v>6</v>
      </c>
      <c r="D24" s="10"/>
      <c r="E24" s="15"/>
      <c r="F24" s="16">
        <f>C24/C$20*100</f>
        <v>3.3707865168539324</v>
      </c>
      <c r="G24" s="14">
        <f>2*G6</f>
        <v>18</v>
      </c>
      <c r="H24" s="14"/>
      <c r="I24" s="15"/>
      <c r="J24" s="16">
        <f>G24/G$20*100</f>
        <v>15.126050420168067</v>
      </c>
      <c r="K24" s="14">
        <f t="shared" si="1"/>
        <v>24</v>
      </c>
      <c r="L24" s="27">
        <f>(C24+G24)/K$20*100</f>
        <v>8.0808080808080813</v>
      </c>
    </row>
    <row r="25" spans="1:12">
      <c r="A25" s="44"/>
      <c r="B25" s="14" t="s">
        <v>18</v>
      </c>
      <c r="C25" s="14">
        <f>C7</f>
        <v>10</v>
      </c>
      <c r="D25" s="10"/>
      <c r="E25" s="15"/>
      <c r="F25" s="16">
        <f>C25/C$20*100</f>
        <v>5.6179775280898872</v>
      </c>
      <c r="G25" s="14">
        <f>G7</f>
        <v>20</v>
      </c>
      <c r="H25" s="14"/>
      <c r="I25" s="15"/>
      <c r="J25" s="16">
        <f>G25/G$20*100</f>
        <v>16.806722689075631</v>
      </c>
      <c r="K25" s="14">
        <f t="shared" si="1"/>
        <v>30</v>
      </c>
      <c r="L25" s="27">
        <f>(C25+G25)/K$20*100</f>
        <v>10.1010101010101</v>
      </c>
    </row>
    <row r="26" spans="1:12" ht="15" customHeight="1">
      <c r="A26" s="45"/>
      <c r="B26" s="28" t="s">
        <v>3</v>
      </c>
      <c r="C26" s="35">
        <f>SUM(C21:C25)</f>
        <v>178</v>
      </c>
      <c r="D26" s="36"/>
      <c r="E26" s="37"/>
      <c r="F26" s="35">
        <f>SUM(F21:F25)</f>
        <v>99.999999999999986</v>
      </c>
      <c r="G26" s="35">
        <f>SUM(G21:G25)</f>
        <v>119</v>
      </c>
      <c r="H26" s="35"/>
      <c r="I26" s="35"/>
      <c r="J26" s="35">
        <f>SUM(J21:J25)</f>
        <v>100</v>
      </c>
      <c r="K26" s="35">
        <f>SUM(K21:K25)</f>
        <v>297</v>
      </c>
      <c r="L26" s="35">
        <f>SUM(L21:L25)</f>
        <v>100.00000000000001</v>
      </c>
    </row>
  </sheetData>
  <sheetProtection sheet="1" objects="1" scenarios="1"/>
  <mergeCells count="18">
    <mergeCell ref="I3:I4"/>
    <mergeCell ref="I5:I7"/>
    <mergeCell ref="I9:I10"/>
    <mergeCell ref="I11:I14"/>
    <mergeCell ref="A9:A15"/>
    <mergeCell ref="K1:L1"/>
    <mergeCell ref="C1:F1"/>
    <mergeCell ref="B1:B2"/>
    <mergeCell ref="A1:A2"/>
    <mergeCell ref="G1:J1"/>
    <mergeCell ref="A3:A8"/>
    <mergeCell ref="A16:A17"/>
    <mergeCell ref="E3:E4"/>
    <mergeCell ref="A18:A20"/>
    <mergeCell ref="A21:A26"/>
    <mergeCell ref="E11:E14"/>
    <mergeCell ref="E5:E7"/>
    <mergeCell ref="E9:E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eduard.bartl@upol.cz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Bartl</dc:creator>
  <cp:lastModifiedBy>Eduard Bartl</cp:lastModifiedBy>
  <dcterms:created xsi:type="dcterms:W3CDTF">2018-05-21T11:05:06Z</dcterms:created>
  <dcterms:modified xsi:type="dcterms:W3CDTF">2018-05-23T09:20:47Z</dcterms:modified>
</cp:coreProperties>
</file>