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PRACOVNÍ\OP JAK\Výzva MSCA 2022\"/>
    </mc:Choice>
  </mc:AlternateContent>
  <xr:revisionPtr revIDLastSave="0" documentId="8_{6DA0466F-5985-477C-A241-170A8C061705}" xr6:coauthVersionLast="47" xr6:coauthVersionMax="47" xr10:uidLastSave="{00000000-0000-0000-0000-000000000000}"/>
  <workbookProtection workbookAlgorithmName="SHA-512" workbookHashValue="l6BmWzNPmeARQVDLOr9HGXfr5t0yCOV2eEW8UvgCPTZ3VQ4yVt99OLqiZb/2Ub7FOiC/qjVJ44gnxP86ITmdhw==" workbookSaltValue="ouyyyleU931L//pZUQwHug==" workbookSpinCount="100000" lockStructure="1"/>
  <bookViews>
    <workbookView xWindow="-120" yWindow="-120" windowWidth="29040" windowHeight="15840" activeTab="1" xr2:uid="{1C7E12FD-CFF1-49CC-A69E-0496B732C9A3}"/>
  </bookViews>
  <sheets>
    <sheet name="Úvod" sheetId="8" r:id="rId1"/>
    <sheet name="KA1 - příjezdy do ČR" sheetId="3" r:id="rId2"/>
    <sheet name="KA2 - výjezdy z ČR" sheetId="5" r:id="rId3"/>
    <sheet name="KA3 - výjezdová část" sheetId="6" r:id="rId4"/>
    <sheet name="KA3 - příjezdová část" sheetId="7" r:id="rId5"/>
    <sheet name="Placement" sheetId="9" r:id="rId6"/>
    <sheet name="Podpůrná data" sheetId="4" state="hidden" r:id="rId7"/>
  </sheets>
  <definedNames>
    <definedName name="_xlnm._FilterDatabase" localSheetId="6" hidden="1">'Podpůrná data'!$A$16:$B$183</definedName>
    <definedName name="_Hlk98419294" localSheetId="0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7" l="1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8" i="7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8" i="6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9" i="5"/>
  <c r="K10" i="5"/>
  <c r="K11" i="5"/>
  <c r="K12" i="5"/>
  <c r="K13" i="5"/>
  <c r="K14" i="5"/>
  <c r="K15" i="5"/>
  <c r="K16" i="5"/>
  <c r="K17" i="5"/>
  <c r="K18" i="5"/>
  <c r="K8" i="5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8" i="3"/>
  <c r="M71" i="9" l="1"/>
  <c r="R71" i="9"/>
  <c r="R70" i="9"/>
  <c r="Q71" i="9"/>
  <c r="P71" i="9"/>
  <c r="Q70" i="9"/>
  <c r="P70" i="9"/>
  <c r="L70" i="9"/>
  <c r="M70" i="9"/>
  <c r="L71" i="9"/>
  <c r="R67" i="9"/>
  <c r="Q67" i="9"/>
  <c r="P67" i="9"/>
  <c r="R66" i="9"/>
  <c r="Q66" i="9"/>
  <c r="P66" i="9"/>
  <c r="R65" i="9"/>
  <c r="Q65" i="9"/>
  <c r="P65" i="9"/>
  <c r="M9" i="5"/>
  <c r="M67" i="9"/>
  <c r="L67" i="9"/>
  <c r="M66" i="9"/>
  <c r="L66" i="9"/>
  <c r="M65" i="9"/>
  <c r="L65" i="9"/>
  <c r="L63" i="9"/>
  <c r="P57" i="9"/>
  <c r="Q57" i="9" s="1"/>
  <c r="L57" i="9"/>
  <c r="K57" i="9"/>
  <c r="J57" i="9"/>
  <c r="P56" i="9"/>
  <c r="Q56" i="9" s="1"/>
  <c r="Q62" i="9" s="1"/>
  <c r="L56" i="9"/>
  <c r="L62" i="9" s="1"/>
  <c r="J56" i="9"/>
  <c r="K56" i="9" s="1"/>
  <c r="P55" i="9"/>
  <c r="Q55" i="9" s="1"/>
  <c r="L55" i="9"/>
  <c r="K55" i="9"/>
  <c r="J55" i="9"/>
  <c r="P54" i="9"/>
  <c r="Q54" i="9" s="1"/>
  <c r="L54" i="9"/>
  <c r="K54" i="9"/>
  <c r="J54" i="9"/>
  <c r="P53" i="9"/>
  <c r="Q53" i="9" s="1"/>
  <c r="L53" i="9"/>
  <c r="K53" i="9"/>
  <c r="J53" i="9"/>
  <c r="P52" i="9"/>
  <c r="Q52" i="9" s="1"/>
  <c r="L52" i="9"/>
  <c r="J52" i="9"/>
  <c r="K52" i="9" s="1"/>
  <c r="P51" i="9"/>
  <c r="Q51" i="9" s="1"/>
  <c r="L51" i="9"/>
  <c r="K51" i="9"/>
  <c r="J51" i="9"/>
  <c r="P50" i="9"/>
  <c r="Q50" i="9" s="1"/>
  <c r="L50" i="9"/>
  <c r="K50" i="9"/>
  <c r="J50" i="9"/>
  <c r="P49" i="9"/>
  <c r="Q49" i="9" s="1"/>
  <c r="L49" i="9"/>
  <c r="K49" i="9"/>
  <c r="J49" i="9"/>
  <c r="P48" i="9"/>
  <c r="Q48" i="9" s="1"/>
  <c r="L48" i="9"/>
  <c r="K48" i="9"/>
  <c r="J48" i="9"/>
  <c r="P47" i="9"/>
  <c r="Q47" i="9" s="1"/>
  <c r="L47" i="9"/>
  <c r="K47" i="9"/>
  <c r="J47" i="9"/>
  <c r="P46" i="9"/>
  <c r="Q46" i="9" s="1"/>
  <c r="L46" i="9"/>
  <c r="K46" i="9"/>
  <c r="J46" i="9"/>
  <c r="P45" i="9"/>
  <c r="Q45" i="9" s="1"/>
  <c r="L45" i="9"/>
  <c r="K45" i="9"/>
  <c r="J45" i="9"/>
  <c r="P44" i="9"/>
  <c r="Q44" i="9" s="1"/>
  <c r="L44" i="9"/>
  <c r="K44" i="9"/>
  <c r="J44" i="9"/>
  <c r="P43" i="9"/>
  <c r="Q43" i="9" s="1"/>
  <c r="L43" i="9"/>
  <c r="K43" i="9"/>
  <c r="J43" i="9"/>
  <c r="P42" i="9"/>
  <c r="Q42" i="9" s="1"/>
  <c r="L42" i="9"/>
  <c r="K42" i="9"/>
  <c r="M42" i="9" s="1"/>
  <c r="J42" i="9"/>
  <c r="P41" i="9"/>
  <c r="Q41" i="9" s="1"/>
  <c r="L41" i="9"/>
  <c r="K41" i="9"/>
  <c r="J41" i="9"/>
  <c r="P40" i="9"/>
  <c r="Q40" i="9" s="1"/>
  <c r="L40" i="9"/>
  <c r="K40" i="9"/>
  <c r="J40" i="9"/>
  <c r="P39" i="9"/>
  <c r="Q39" i="9" s="1"/>
  <c r="L39" i="9"/>
  <c r="K39" i="9"/>
  <c r="M39" i="9" s="1"/>
  <c r="U39" i="9" s="1"/>
  <c r="J39" i="9"/>
  <c r="P38" i="9"/>
  <c r="Q38" i="9" s="1"/>
  <c r="L38" i="9"/>
  <c r="K38" i="9"/>
  <c r="J38" i="9"/>
  <c r="P37" i="9"/>
  <c r="Q37" i="9" s="1"/>
  <c r="L37" i="9"/>
  <c r="K37" i="9"/>
  <c r="J37" i="9"/>
  <c r="P36" i="9"/>
  <c r="Q36" i="9" s="1"/>
  <c r="L36" i="9"/>
  <c r="K36" i="9"/>
  <c r="J36" i="9"/>
  <c r="P35" i="9"/>
  <c r="Q35" i="9" s="1"/>
  <c r="L35" i="9"/>
  <c r="K35" i="9"/>
  <c r="J35" i="9"/>
  <c r="P34" i="9"/>
  <c r="Q34" i="9" s="1"/>
  <c r="L34" i="9"/>
  <c r="K34" i="9"/>
  <c r="J34" i="9"/>
  <c r="P33" i="9"/>
  <c r="Q33" i="9" s="1"/>
  <c r="L33" i="9"/>
  <c r="K33" i="9"/>
  <c r="M33" i="9" s="1"/>
  <c r="J33" i="9"/>
  <c r="P32" i="9"/>
  <c r="Q32" i="9" s="1"/>
  <c r="L32" i="9"/>
  <c r="K32" i="9"/>
  <c r="J32" i="9"/>
  <c r="P31" i="9"/>
  <c r="Q31" i="9" s="1"/>
  <c r="L31" i="9"/>
  <c r="K31" i="9"/>
  <c r="J31" i="9"/>
  <c r="P30" i="9"/>
  <c r="Q30" i="9" s="1"/>
  <c r="L30" i="9"/>
  <c r="K30" i="9"/>
  <c r="M30" i="9" s="1"/>
  <c r="J30" i="9"/>
  <c r="P29" i="9"/>
  <c r="Q29" i="9" s="1"/>
  <c r="L29" i="9"/>
  <c r="K29" i="9"/>
  <c r="J29" i="9"/>
  <c r="P28" i="9"/>
  <c r="Q28" i="9" s="1"/>
  <c r="L28" i="9"/>
  <c r="K28" i="9"/>
  <c r="J28" i="9"/>
  <c r="P27" i="9"/>
  <c r="Q27" i="9" s="1"/>
  <c r="L27" i="9"/>
  <c r="K27" i="9"/>
  <c r="M27" i="9" s="1"/>
  <c r="J27" i="9"/>
  <c r="P26" i="9"/>
  <c r="Q26" i="9" s="1"/>
  <c r="L26" i="9"/>
  <c r="M26" i="9" s="1"/>
  <c r="K26" i="9"/>
  <c r="J26" i="9"/>
  <c r="P25" i="9"/>
  <c r="Q25" i="9" s="1"/>
  <c r="L25" i="9"/>
  <c r="K25" i="9"/>
  <c r="J25" i="9"/>
  <c r="P24" i="9"/>
  <c r="Q24" i="9" s="1"/>
  <c r="L24" i="9"/>
  <c r="K24" i="9"/>
  <c r="J24" i="9"/>
  <c r="P23" i="9"/>
  <c r="Q23" i="9" s="1"/>
  <c r="L23" i="9"/>
  <c r="K23" i="9"/>
  <c r="J23" i="9"/>
  <c r="P22" i="9"/>
  <c r="Q22" i="9" s="1"/>
  <c r="L22" i="9"/>
  <c r="K22" i="9"/>
  <c r="M22" i="9" s="1"/>
  <c r="J22" i="9"/>
  <c r="P21" i="9"/>
  <c r="Q21" i="9" s="1"/>
  <c r="L21" i="9"/>
  <c r="K21" i="9"/>
  <c r="J21" i="9"/>
  <c r="P20" i="9"/>
  <c r="Q20" i="9" s="1"/>
  <c r="L20" i="9"/>
  <c r="K20" i="9"/>
  <c r="J20" i="9"/>
  <c r="P19" i="9"/>
  <c r="Q19" i="9" s="1"/>
  <c r="L19" i="9"/>
  <c r="K19" i="9"/>
  <c r="J19" i="9"/>
  <c r="P18" i="9"/>
  <c r="Q18" i="9" s="1"/>
  <c r="L18" i="9"/>
  <c r="K18" i="9"/>
  <c r="J18" i="9"/>
  <c r="P17" i="9"/>
  <c r="Q17" i="9" s="1"/>
  <c r="L17" i="9"/>
  <c r="K17" i="9"/>
  <c r="J17" i="9"/>
  <c r="P16" i="9"/>
  <c r="Q16" i="9" s="1"/>
  <c r="L16" i="9"/>
  <c r="K16" i="9"/>
  <c r="J16" i="9"/>
  <c r="P15" i="9"/>
  <c r="Q15" i="9" s="1"/>
  <c r="L15" i="9"/>
  <c r="K15" i="9"/>
  <c r="J15" i="9"/>
  <c r="P14" i="9"/>
  <c r="Q14" i="9" s="1"/>
  <c r="L14" i="9"/>
  <c r="K14" i="9"/>
  <c r="J14" i="9"/>
  <c r="P13" i="9"/>
  <c r="Q13" i="9" s="1"/>
  <c r="Q61" i="9" s="1"/>
  <c r="L13" i="9"/>
  <c r="L59" i="9" s="1"/>
  <c r="J13" i="9"/>
  <c r="K13" i="9" s="1"/>
  <c r="P12" i="9"/>
  <c r="Q12" i="9" s="1"/>
  <c r="L12" i="9"/>
  <c r="J12" i="9"/>
  <c r="K12" i="9" s="1"/>
  <c r="P11" i="9"/>
  <c r="Q11" i="9" s="1"/>
  <c r="L11" i="9"/>
  <c r="J11" i="9"/>
  <c r="K11" i="9" s="1"/>
  <c r="P10" i="9"/>
  <c r="Q10" i="9" s="1"/>
  <c r="L10" i="9"/>
  <c r="K10" i="9"/>
  <c r="J10" i="9"/>
  <c r="P9" i="9"/>
  <c r="Q9" i="9" s="1"/>
  <c r="L9" i="9"/>
  <c r="K9" i="9"/>
  <c r="J9" i="9"/>
  <c r="P8" i="9"/>
  <c r="Q8" i="9" s="1"/>
  <c r="L8" i="9"/>
  <c r="K8" i="9"/>
  <c r="M8" i="9" s="1"/>
  <c r="T8" i="9" s="1"/>
  <c r="J8" i="9"/>
  <c r="K59" i="7"/>
  <c r="S59" i="7"/>
  <c r="L59" i="7"/>
  <c r="L69" i="9" l="1"/>
  <c r="L61" i="9"/>
  <c r="P69" i="9"/>
  <c r="Q69" i="9"/>
  <c r="P61" i="9"/>
  <c r="M18" i="9"/>
  <c r="M45" i="9"/>
  <c r="M16" i="9"/>
  <c r="M19" i="9"/>
  <c r="M49" i="9"/>
  <c r="R49" i="9" s="1"/>
  <c r="M14" i="9"/>
  <c r="R14" i="9" s="1"/>
  <c r="M20" i="9"/>
  <c r="V20" i="9" s="1"/>
  <c r="M32" i="9"/>
  <c r="M35" i="9"/>
  <c r="V35" i="9" s="1"/>
  <c r="M41" i="9"/>
  <c r="M44" i="9"/>
  <c r="M47" i="9"/>
  <c r="U47" i="9" s="1"/>
  <c r="M50" i="9"/>
  <c r="M53" i="9"/>
  <c r="M12" i="9"/>
  <c r="V12" i="9" s="1"/>
  <c r="M11" i="9"/>
  <c r="P63" i="9"/>
  <c r="P59" i="9"/>
  <c r="Q63" i="9"/>
  <c r="Q59" i="9"/>
  <c r="P62" i="9"/>
  <c r="M13" i="9"/>
  <c r="T13" i="9" s="1"/>
  <c r="M23" i="9"/>
  <c r="M55" i="9"/>
  <c r="M15" i="9"/>
  <c r="U15" i="9" s="1"/>
  <c r="M29" i="9"/>
  <c r="V29" i="9" s="1"/>
  <c r="M36" i="9"/>
  <c r="R36" i="9" s="1"/>
  <c r="M48" i="9"/>
  <c r="R48" i="9" s="1"/>
  <c r="M25" i="9"/>
  <c r="R25" i="9" s="1"/>
  <c r="R39" i="9"/>
  <c r="M38" i="9"/>
  <c r="S38" i="9" s="1"/>
  <c r="R8" i="9"/>
  <c r="M37" i="9"/>
  <c r="R37" i="9" s="1"/>
  <c r="M52" i="9"/>
  <c r="T20" i="9"/>
  <c r="V27" i="9"/>
  <c r="U27" i="9"/>
  <c r="T27" i="9"/>
  <c r="S27" i="9"/>
  <c r="M9" i="9"/>
  <c r="V9" i="9" s="1"/>
  <c r="V39" i="9"/>
  <c r="M56" i="9"/>
  <c r="M40" i="9"/>
  <c r="V40" i="9" s="1"/>
  <c r="M51" i="9"/>
  <c r="T51" i="9" s="1"/>
  <c r="M43" i="9"/>
  <c r="T43" i="9" s="1"/>
  <c r="M46" i="9"/>
  <c r="T46" i="9" s="1"/>
  <c r="M54" i="9"/>
  <c r="R54" i="9" s="1"/>
  <c r="M57" i="9"/>
  <c r="V57" i="9" s="1"/>
  <c r="R19" i="9"/>
  <c r="M21" i="9"/>
  <c r="R21" i="9" s="1"/>
  <c r="M28" i="9"/>
  <c r="V28" i="9" s="1"/>
  <c r="M10" i="9"/>
  <c r="R10" i="9" s="1"/>
  <c r="M17" i="9"/>
  <c r="T17" i="9" s="1"/>
  <c r="M24" i="9"/>
  <c r="V24" i="9" s="1"/>
  <c r="M31" i="9"/>
  <c r="U31" i="9" s="1"/>
  <c r="M34" i="9"/>
  <c r="V34" i="9" s="1"/>
  <c r="U8" i="9"/>
  <c r="S39" i="9"/>
  <c r="V8" i="9"/>
  <c r="T39" i="9"/>
  <c r="R20" i="9"/>
  <c r="R27" i="9"/>
  <c r="U16" i="9"/>
  <c r="V16" i="9"/>
  <c r="T16" i="9"/>
  <c r="R16" i="9"/>
  <c r="U30" i="9"/>
  <c r="S30" i="9"/>
  <c r="R30" i="9"/>
  <c r="T30" i="9"/>
  <c r="V30" i="9"/>
  <c r="U48" i="9"/>
  <c r="S51" i="9"/>
  <c r="U51" i="9"/>
  <c r="U36" i="9"/>
  <c r="V43" i="9"/>
  <c r="U54" i="9"/>
  <c r="S54" i="9"/>
  <c r="T54" i="9"/>
  <c r="U12" i="9"/>
  <c r="V23" i="9"/>
  <c r="U23" i="9"/>
  <c r="T23" i="9"/>
  <c r="R23" i="9"/>
  <c r="V52" i="9"/>
  <c r="R52" i="9"/>
  <c r="V10" i="9"/>
  <c r="U44" i="9"/>
  <c r="T44" i="9"/>
  <c r="S44" i="9"/>
  <c r="R44" i="9"/>
  <c r="V44" i="9"/>
  <c r="V47" i="9"/>
  <c r="V55" i="9"/>
  <c r="T55" i="9"/>
  <c r="S55" i="9"/>
  <c r="R55" i="9"/>
  <c r="U55" i="9"/>
  <c r="R29" i="9"/>
  <c r="U29" i="9"/>
  <c r="V38" i="9"/>
  <c r="S26" i="9"/>
  <c r="T26" i="9"/>
  <c r="U26" i="9"/>
  <c r="R26" i="9"/>
  <c r="V26" i="9"/>
  <c r="U17" i="9"/>
  <c r="S34" i="9"/>
  <c r="R35" i="9"/>
  <c r="T35" i="9"/>
  <c r="S35" i="9"/>
  <c r="V41" i="9"/>
  <c r="T41" i="9"/>
  <c r="S41" i="9"/>
  <c r="R41" i="9"/>
  <c r="U41" i="9"/>
  <c r="V18" i="9"/>
  <c r="U18" i="9"/>
  <c r="R18" i="9"/>
  <c r="T18" i="9"/>
  <c r="U32" i="9"/>
  <c r="T32" i="9"/>
  <c r="S32" i="9"/>
  <c r="V32" i="9"/>
  <c r="R32" i="9"/>
  <c r="S50" i="9"/>
  <c r="R50" i="9"/>
  <c r="T50" i="9"/>
  <c r="V50" i="9"/>
  <c r="U50" i="9"/>
  <c r="V33" i="9"/>
  <c r="U33" i="9"/>
  <c r="T33" i="9"/>
  <c r="S33" i="9"/>
  <c r="R33" i="9"/>
  <c r="U28" i="9"/>
  <c r="R28" i="9"/>
  <c r="S28" i="9"/>
  <c r="V11" i="9"/>
  <c r="U11" i="9"/>
  <c r="T11" i="9"/>
  <c r="R11" i="9"/>
  <c r="V22" i="9"/>
  <c r="U22" i="9"/>
  <c r="T22" i="9"/>
  <c r="R22" i="9"/>
  <c r="T42" i="9"/>
  <c r="U42" i="9"/>
  <c r="S42" i="9"/>
  <c r="V42" i="9"/>
  <c r="R42" i="9"/>
  <c r="V45" i="9"/>
  <c r="U45" i="9"/>
  <c r="T45" i="9"/>
  <c r="S45" i="9"/>
  <c r="R45" i="9"/>
  <c r="V53" i="9"/>
  <c r="T53" i="9"/>
  <c r="R53" i="9"/>
  <c r="S53" i="9"/>
  <c r="U53" i="9"/>
  <c r="S49" i="9"/>
  <c r="U19" i="9"/>
  <c r="V19" i="9"/>
  <c r="U37" i="9"/>
  <c r="U49" i="9"/>
  <c r="S37" i="9"/>
  <c r="U13" i="9"/>
  <c r="V37" i="9"/>
  <c r="V49" i="9"/>
  <c r="T19" i="9"/>
  <c r="Q3" i="9"/>
  <c r="T37" i="9"/>
  <c r="T49" i="9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8" i="7"/>
  <c r="T12" i="9" l="1"/>
  <c r="R12" i="9"/>
  <c r="V14" i="9"/>
  <c r="T14" i="9"/>
  <c r="U14" i="9"/>
  <c r="T15" i="9"/>
  <c r="R13" i="9"/>
  <c r="M61" i="9"/>
  <c r="M69" i="9"/>
  <c r="V17" i="9"/>
  <c r="T36" i="9"/>
  <c r="R9" i="9"/>
  <c r="U35" i="9"/>
  <c r="U38" i="9"/>
  <c r="R47" i="9"/>
  <c r="R46" i="9"/>
  <c r="U20" i="9"/>
  <c r="U9" i="9"/>
  <c r="R38" i="9"/>
  <c r="S47" i="9"/>
  <c r="S46" i="9"/>
  <c r="T38" i="9"/>
  <c r="T47" i="9"/>
  <c r="U46" i="9"/>
  <c r="T28" i="9"/>
  <c r="T34" i="9"/>
  <c r="V46" i="9"/>
  <c r="M63" i="9"/>
  <c r="M59" i="9"/>
  <c r="T56" i="9"/>
  <c r="U56" i="9"/>
  <c r="V56" i="9"/>
  <c r="S56" i="9"/>
  <c r="M62" i="9"/>
  <c r="V48" i="9"/>
  <c r="V36" i="9"/>
  <c r="S29" i="9"/>
  <c r="S36" i="9"/>
  <c r="T21" i="9"/>
  <c r="T29" i="9"/>
  <c r="R57" i="9"/>
  <c r="U43" i="9"/>
  <c r="V51" i="9"/>
  <c r="S48" i="9"/>
  <c r="U25" i="9"/>
  <c r="V15" i="9"/>
  <c r="S25" i="9"/>
  <c r="V13" i="9"/>
  <c r="R15" i="9"/>
  <c r="S52" i="9"/>
  <c r="S57" i="9"/>
  <c r="R43" i="9"/>
  <c r="R40" i="9"/>
  <c r="V25" i="9"/>
  <c r="T52" i="9"/>
  <c r="T59" i="9" s="1"/>
  <c r="T57" i="9"/>
  <c r="S43" i="9"/>
  <c r="T48" i="9"/>
  <c r="T25" i="9"/>
  <c r="R34" i="9"/>
  <c r="U52" i="9"/>
  <c r="U57" i="9"/>
  <c r="R31" i="9"/>
  <c r="S40" i="9"/>
  <c r="U40" i="9"/>
  <c r="S31" i="9"/>
  <c r="T31" i="9"/>
  <c r="V31" i="9"/>
  <c r="U34" i="9"/>
  <c r="T10" i="9"/>
  <c r="R51" i="9"/>
  <c r="T24" i="9"/>
  <c r="U21" i="9"/>
  <c r="M3" i="9"/>
  <c r="V21" i="9"/>
  <c r="U10" i="9"/>
  <c r="V54" i="9"/>
  <c r="U24" i="9"/>
  <c r="R24" i="9"/>
  <c r="T9" i="9"/>
  <c r="R17" i="9"/>
  <c r="R56" i="9"/>
  <c r="T40" i="9"/>
  <c r="O57" i="7"/>
  <c r="P57" i="7" s="1"/>
  <c r="K57" i="7"/>
  <c r="L57" i="7"/>
  <c r="W57" i="7" s="1"/>
  <c r="O56" i="7"/>
  <c r="P56" i="7" s="1"/>
  <c r="K56" i="7"/>
  <c r="L56" i="7"/>
  <c r="W56" i="7" s="1"/>
  <c r="O55" i="7"/>
  <c r="P55" i="7" s="1"/>
  <c r="K55" i="7"/>
  <c r="L55" i="7"/>
  <c r="W55" i="7" s="1"/>
  <c r="O54" i="7"/>
  <c r="K54" i="7"/>
  <c r="O53" i="7"/>
  <c r="P53" i="7" s="1"/>
  <c r="K53" i="7"/>
  <c r="L53" i="7"/>
  <c r="W53" i="7" s="1"/>
  <c r="O52" i="7"/>
  <c r="P52" i="7" s="1"/>
  <c r="K52" i="7"/>
  <c r="L52" i="7"/>
  <c r="W52" i="7" s="1"/>
  <c r="O51" i="7"/>
  <c r="P51" i="7" s="1"/>
  <c r="K51" i="7"/>
  <c r="L51" i="7" s="1"/>
  <c r="W51" i="7" s="1"/>
  <c r="O50" i="7"/>
  <c r="P50" i="7" s="1"/>
  <c r="K50" i="7"/>
  <c r="L50" i="7"/>
  <c r="O49" i="7"/>
  <c r="P49" i="7" s="1"/>
  <c r="K49" i="7"/>
  <c r="O48" i="7"/>
  <c r="P48" i="7" s="1"/>
  <c r="K48" i="7"/>
  <c r="L48" i="7"/>
  <c r="O47" i="7"/>
  <c r="P47" i="7" s="1"/>
  <c r="K47" i="7"/>
  <c r="O46" i="7"/>
  <c r="P46" i="7" s="1"/>
  <c r="K46" i="7"/>
  <c r="L46" i="7"/>
  <c r="O45" i="7"/>
  <c r="P45" i="7" s="1"/>
  <c r="K45" i="7"/>
  <c r="O44" i="7"/>
  <c r="P44" i="7" s="1"/>
  <c r="K44" i="7"/>
  <c r="L44" i="7"/>
  <c r="O43" i="7"/>
  <c r="P43" i="7" s="1"/>
  <c r="K43" i="7"/>
  <c r="O42" i="7"/>
  <c r="P42" i="7" s="1"/>
  <c r="K42" i="7"/>
  <c r="L42" i="7"/>
  <c r="O41" i="7"/>
  <c r="P41" i="7" s="1"/>
  <c r="K41" i="7"/>
  <c r="O40" i="7"/>
  <c r="P40" i="7" s="1"/>
  <c r="K40" i="7"/>
  <c r="L40" i="7"/>
  <c r="O39" i="7"/>
  <c r="P39" i="7" s="1"/>
  <c r="K39" i="7"/>
  <c r="O38" i="7"/>
  <c r="P38" i="7" s="1"/>
  <c r="K38" i="7"/>
  <c r="L38" i="7"/>
  <c r="O37" i="7"/>
  <c r="P37" i="7" s="1"/>
  <c r="K37" i="7"/>
  <c r="O36" i="7"/>
  <c r="P36" i="7" s="1"/>
  <c r="K36" i="7"/>
  <c r="L36" i="7"/>
  <c r="O35" i="7"/>
  <c r="P35" i="7" s="1"/>
  <c r="K35" i="7"/>
  <c r="O34" i="7"/>
  <c r="P34" i="7" s="1"/>
  <c r="K34" i="7"/>
  <c r="L34" i="7"/>
  <c r="O33" i="7"/>
  <c r="P33" i="7" s="1"/>
  <c r="K33" i="7"/>
  <c r="O32" i="7"/>
  <c r="P32" i="7" s="1"/>
  <c r="K32" i="7"/>
  <c r="L32" i="7"/>
  <c r="O31" i="7"/>
  <c r="P31" i="7" s="1"/>
  <c r="K31" i="7"/>
  <c r="O30" i="7"/>
  <c r="P30" i="7" s="1"/>
  <c r="K30" i="7"/>
  <c r="L30" i="7"/>
  <c r="O29" i="7"/>
  <c r="P29" i="7" s="1"/>
  <c r="K29" i="7"/>
  <c r="O28" i="7"/>
  <c r="P28" i="7" s="1"/>
  <c r="K28" i="7"/>
  <c r="L28" i="7"/>
  <c r="O27" i="7"/>
  <c r="P27" i="7" s="1"/>
  <c r="K27" i="7"/>
  <c r="O26" i="7"/>
  <c r="P26" i="7" s="1"/>
  <c r="K26" i="7"/>
  <c r="L26" i="7"/>
  <c r="O25" i="7"/>
  <c r="P25" i="7" s="1"/>
  <c r="K25" i="7"/>
  <c r="L25" i="7"/>
  <c r="O24" i="7"/>
  <c r="P24" i="7" s="1"/>
  <c r="K24" i="7"/>
  <c r="L24" i="7"/>
  <c r="O23" i="7"/>
  <c r="P23" i="7" s="1"/>
  <c r="K23" i="7"/>
  <c r="O22" i="7"/>
  <c r="P22" i="7" s="1"/>
  <c r="K22" i="7"/>
  <c r="L22" i="7"/>
  <c r="O21" i="7"/>
  <c r="P21" i="7" s="1"/>
  <c r="K21" i="7"/>
  <c r="L21" i="7"/>
  <c r="O20" i="7"/>
  <c r="P20" i="7" s="1"/>
  <c r="K20" i="7"/>
  <c r="L20" i="7"/>
  <c r="O19" i="7"/>
  <c r="P19" i="7" s="1"/>
  <c r="K19" i="7"/>
  <c r="O18" i="7"/>
  <c r="P18" i="7" s="1"/>
  <c r="K18" i="7"/>
  <c r="L18" i="7"/>
  <c r="O17" i="7"/>
  <c r="P17" i="7" s="1"/>
  <c r="K17" i="7"/>
  <c r="L17" i="7"/>
  <c r="O16" i="7"/>
  <c r="P16" i="7" s="1"/>
  <c r="K16" i="7"/>
  <c r="L16" i="7"/>
  <c r="O15" i="7"/>
  <c r="P15" i="7" s="1"/>
  <c r="K15" i="7"/>
  <c r="O14" i="7"/>
  <c r="P14" i="7" s="1"/>
  <c r="K14" i="7"/>
  <c r="L14" i="7" s="1"/>
  <c r="O13" i="7"/>
  <c r="P13" i="7" s="1"/>
  <c r="K13" i="7"/>
  <c r="O12" i="7"/>
  <c r="P12" i="7" s="1"/>
  <c r="K12" i="7"/>
  <c r="O11" i="7"/>
  <c r="P11" i="7" s="1"/>
  <c r="K11" i="7"/>
  <c r="O10" i="7"/>
  <c r="P10" i="7" s="1"/>
  <c r="K10" i="7"/>
  <c r="L10" i="7"/>
  <c r="O9" i="7"/>
  <c r="P9" i="7" s="1"/>
  <c r="K9" i="7"/>
  <c r="L9" i="7"/>
  <c r="O8" i="7"/>
  <c r="P8" i="7" s="1"/>
  <c r="K8" i="7"/>
  <c r="L8" i="7"/>
  <c r="P57" i="6"/>
  <c r="Q57" i="6" s="1"/>
  <c r="L57" i="6"/>
  <c r="M57" i="6" s="1"/>
  <c r="J57" i="6"/>
  <c r="P56" i="6"/>
  <c r="Q56" i="6" s="1"/>
  <c r="L56" i="6"/>
  <c r="J56" i="6"/>
  <c r="P55" i="6"/>
  <c r="Q55" i="6" s="1"/>
  <c r="L55" i="6"/>
  <c r="J55" i="6"/>
  <c r="P54" i="6"/>
  <c r="L54" i="6"/>
  <c r="J54" i="6"/>
  <c r="P53" i="6"/>
  <c r="Q53" i="6" s="1"/>
  <c r="L53" i="6"/>
  <c r="M53" i="6" s="1"/>
  <c r="J53" i="6"/>
  <c r="P52" i="6"/>
  <c r="Q52" i="6" s="1"/>
  <c r="L52" i="6"/>
  <c r="J52" i="6"/>
  <c r="P51" i="6"/>
  <c r="Q51" i="6" s="1"/>
  <c r="L51" i="6"/>
  <c r="M51" i="6" s="1"/>
  <c r="J51" i="6"/>
  <c r="P50" i="6"/>
  <c r="Q50" i="6" s="1"/>
  <c r="L50" i="6"/>
  <c r="M50" i="6" s="1"/>
  <c r="J50" i="6"/>
  <c r="P49" i="6"/>
  <c r="Q49" i="6" s="1"/>
  <c r="L49" i="6"/>
  <c r="J49" i="6"/>
  <c r="P48" i="6"/>
  <c r="Q48" i="6" s="1"/>
  <c r="L48" i="6"/>
  <c r="M48" i="6" s="1"/>
  <c r="J48" i="6"/>
  <c r="P47" i="6"/>
  <c r="Q47" i="6" s="1"/>
  <c r="L47" i="6"/>
  <c r="M47" i="6" s="1"/>
  <c r="J47" i="6"/>
  <c r="P46" i="6"/>
  <c r="Q46" i="6" s="1"/>
  <c r="L46" i="6"/>
  <c r="J46" i="6"/>
  <c r="P45" i="6"/>
  <c r="Q45" i="6" s="1"/>
  <c r="L45" i="6"/>
  <c r="M45" i="6" s="1"/>
  <c r="J45" i="6"/>
  <c r="P44" i="6"/>
  <c r="Q44" i="6" s="1"/>
  <c r="L44" i="6"/>
  <c r="M44" i="6" s="1"/>
  <c r="J44" i="6"/>
  <c r="P43" i="6"/>
  <c r="Q43" i="6" s="1"/>
  <c r="L43" i="6"/>
  <c r="J43" i="6"/>
  <c r="P42" i="6"/>
  <c r="Q42" i="6" s="1"/>
  <c r="L42" i="6"/>
  <c r="M42" i="6" s="1"/>
  <c r="J42" i="6"/>
  <c r="P41" i="6"/>
  <c r="Q41" i="6" s="1"/>
  <c r="L41" i="6"/>
  <c r="M41" i="6" s="1"/>
  <c r="J41" i="6"/>
  <c r="P40" i="6"/>
  <c r="Q40" i="6" s="1"/>
  <c r="L40" i="6"/>
  <c r="J40" i="6"/>
  <c r="P39" i="6"/>
  <c r="Q39" i="6" s="1"/>
  <c r="L39" i="6"/>
  <c r="M39" i="6" s="1"/>
  <c r="J39" i="6"/>
  <c r="P38" i="6"/>
  <c r="Q38" i="6" s="1"/>
  <c r="L38" i="6"/>
  <c r="M38" i="6" s="1"/>
  <c r="J38" i="6"/>
  <c r="P37" i="6"/>
  <c r="Q37" i="6" s="1"/>
  <c r="L37" i="6"/>
  <c r="J37" i="6"/>
  <c r="P36" i="6"/>
  <c r="Q36" i="6" s="1"/>
  <c r="L36" i="6"/>
  <c r="M36" i="6" s="1"/>
  <c r="J36" i="6"/>
  <c r="P35" i="6"/>
  <c r="Q35" i="6" s="1"/>
  <c r="L35" i="6"/>
  <c r="M35" i="6" s="1"/>
  <c r="J35" i="6"/>
  <c r="P34" i="6"/>
  <c r="Q34" i="6" s="1"/>
  <c r="L34" i="6"/>
  <c r="J34" i="6"/>
  <c r="P33" i="6"/>
  <c r="Q33" i="6" s="1"/>
  <c r="L33" i="6"/>
  <c r="M33" i="6" s="1"/>
  <c r="J33" i="6"/>
  <c r="P32" i="6"/>
  <c r="Q32" i="6" s="1"/>
  <c r="L32" i="6"/>
  <c r="M32" i="6" s="1"/>
  <c r="J32" i="6"/>
  <c r="P31" i="6"/>
  <c r="Q31" i="6" s="1"/>
  <c r="L31" i="6"/>
  <c r="J31" i="6"/>
  <c r="P30" i="6"/>
  <c r="Q30" i="6" s="1"/>
  <c r="L30" i="6"/>
  <c r="M30" i="6" s="1"/>
  <c r="J30" i="6"/>
  <c r="P29" i="6"/>
  <c r="Q29" i="6" s="1"/>
  <c r="L29" i="6"/>
  <c r="M29" i="6" s="1"/>
  <c r="J29" i="6"/>
  <c r="P28" i="6"/>
  <c r="Q28" i="6" s="1"/>
  <c r="L28" i="6"/>
  <c r="J28" i="6"/>
  <c r="P27" i="6"/>
  <c r="Q27" i="6" s="1"/>
  <c r="L27" i="6"/>
  <c r="M27" i="6" s="1"/>
  <c r="J27" i="6"/>
  <c r="P26" i="6"/>
  <c r="Q26" i="6" s="1"/>
  <c r="L26" i="6"/>
  <c r="M26" i="6" s="1"/>
  <c r="J26" i="6"/>
  <c r="P25" i="6"/>
  <c r="Q25" i="6" s="1"/>
  <c r="L25" i="6"/>
  <c r="J25" i="6"/>
  <c r="P24" i="6"/>
  <c r="Q24" i="6" s="1"/>
  <c r="L24" i="6"/>
  <c r="J24" i="6"/>
  <c r="P23" i="6"/>
  <c r="Q23" i="6" s="1"/>
  <c r="L23" i="6"/>
  <c r="J23" i="6"/>
  <c r="P22" i="6"/>
  <c r="Q22" i="6" s="1"/>
  <c r="L22" i="6"/>
  <c r="M22" i="6"/>
  <c r="J22" i="6"/>
  <c r="P21" i="6"/>
  <c r="Q21" i="6" s="1"/>
  <c r="L21" i="6"/>
  <c r="J21" i="6"/>
  <c r="P20" i="6"/>
  <c r="Q20" i="6" s="1"/>
  <c r="L20" i="6"/>
  <c r="M20" i="6"/>
  <c r="J20" i="6"/>
  <c r="P19" i="6"/>
  <c r="Q19" i="6" s="1"/>
  <c r="L19" i="6"/>
  <c r="M19" i="6" s="1"/>
  <c r="J19" i="6"/>
  <c r="P18" i="6"/>
  <c r="Q18" i="6" s="1"/>
  <c r="L18" i="6"/>
  <c r="M18" i="6" s="1"/>
  <c r="J18" i="6"/>
  <c r="P17" i="6"/>
  <c r="Q17" i="6" s="1"/>
  <c r="L17" i="6"/>
  <c r="M17" i="6"/>
  <c r="J17" i="6"/>
  <c r="P16" i="6"/>
  <c r="Q16" i="6" s="1"/>
  <c r="M16" i="6"/>
  <c r="L16" i="6"/>
  <c r="J16" i="6"/>
  <c r="P15" i="6"/>
  <c r="Q15" i="6" s="1"/>
  <c r="L15" i="6"/>
  <c r="J15" i="6"/>
  <c r="P14" i="6"/>
  <c r="Q14" i="6" s="1"/>
  <c r="M14" i="6"/>
  <c r="V14" i="6" s="1"/>
  <c r="L14" i="6"/>
  <c r="J14" i="6"/>
  <c r="P13" i="6"/>
  <c r="Q13" i="6" s="1"/>
  <c r="L13" i="6"/>
  <c r="J13" i="6"/>
  <c r="P12" i="6"/>
  <c r="Q12" i="6" s="1"/>
  <c r="L12" i="6"/>
  <c r="M12" i="6"/>
  <c r="J12" i="6"/>
  <c r="P11" i="6"/>
  <c r="Q11" i="6" s="1"/>
  <c r="L11" i="6"/>
  <c r="M11" i="6" s="1"/>
  <c r="J11" i="6"/>
  <c r="P10" i="6"/>
  <c r="Q10" i="6" s="1"/>
  <c r="L10" i="6"/>
  <c r="M10" i="6" s="1"/>
  <c r="J10" i="6"/>
  <c r="P9" i="6"/>
  <c r="Q9" i="6" s="1"/>
  <c r="L9" i="6"/>
  <c r="J9" i="6"/>
  <c r="P8" i="6"/>
  <c r="Q8" i="6" s="1"/>
  <c r="L8" i="6"/>
  <c r="J8" i="6"/>
  <c r="O9" i="3"/>
  <c r="P9" i="3" s="1"/>
  <c r="O10" i="3"/>
  <c r="P10" i="3" s="1"/>
  <c r="O11" i="3"/>
  <c r="P11" i="3" s="1"/>
  <c r="O12" i="3"/>
  <c r="P12" i="3" s="1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/>
  <c r="O29" i="3"/>
  <c r="P29" i="3" s="1"/>
  <c r="O30" i="3"/>
  <c r="P30" i="3" s="1"/>
  <c r="O31" i="3"/>
  <c r="P31" i="3" s="1"/>
  <c r="O32" i="3"/>
  <c r="P32" i="3" s="1"/>
  <c r="O33" i="3"/>
  <c r="P33" i="3" s="1"/>
  <c r="O34" i="3"/>
  <c r="P34" i="3" s="1"/>
  <c r="O35" i="3"/>
  <c r="P35" i="3" s="1"/>
  <c r="O36" i="3"/>
  <c r="P36" i="3"/>
  <c r="O37" i="3"/>
  <c r="P37" i="3" s="1"/>
  <c r="O38" i="3"/>
  <c r="P38" i="3" s="1"/>
  <c r="O39" i="3"/>
  <c r="P39" i="3" s="1"/>
  <c r="O40" i="3"/>
  <c r="P40" i="3" s="1"/>
  <c r="O41" i="3"/>
  <c r="P41" i="3" s="1"/>
  <c r="O42" i="3"/>
  <c r="P42" i="3" s="1"/>
  <c r="O43" i="3"/>
  <c r="P43" i="3" s="1"/>
  <c r="O44" i="3"/>
  <c r="P44" i="3" s="1"/>
  <c r="O45" i="3"/>
  <c r="P45" i="3" s="1"/>
  <c r="O46" i="3"/>
  <c r="P46" i="3" s="1"/>
  <c r="O47" i="3"/>
  <c r="P47" i="3" s="1"/>
  <c r="O48" i="3"/>
  <c r="P48" i="3" s="1"/>
  <c r="O49" i="3"/>
  <c r="P49" i="3" s="1"/>
  <c r="O50" i="3"/>
  <c r="P50" i="3" s="1"/>
  <c r="O51" i="3"/>
  <c r="P51" i="3" s="1"/>
  <c r="O52" i="3"/>
  <c r="P52" i="3"/>
  <c r="O53" i="3"/>
  <c r="P53" i="3" s="1"/>
  <c r="O54" i="3"/>
  <c r="O55" i="3"/>
  <c r="P55" i="3" s="1"/>
  <c r="O56" i="3"/>
  <c r="P56" i="3" s="1"/>
  <c r="O57" i="3"/>
  <c r="P57" i="3" s="1"/>
  <c r="K9" i="3"/>
  <c r="K10" i="3"/>
  <c r="K11" i="3"/>
  <c r="K12" i="3"/>
  <c r="K13" i="3"/>
  <c r="K14" i="3"/>
  <c r="K15" i="3"/>
  <c r="K16" i="3"/>
  <c r="K17" i="3"/>
  <c r="K18" i="3"/>
  <c r="K19" i="3"/>
  <c r="L19" i="3" s="1"/>
  <c r="T19" i="3" s="1"/>
  <c r="K20" i="3"/>
  <c r="K21" i="3"/>
  <c r="K22" i="3"/>
  <c r="L23" i="3"/>
  <c r="K23" i="3"/>
  <c r="K24" i="3"/>
  <c r="K25" i="3"/>
  <c r="K26" i="3"/>
  <c r="K27" i="3"/>
  <c r="K28" i="3"/>
  <c r="K29" i="3"/>
  <c r="K30" i="3"/>
  <c r="K31" i="3"/>
  <c r="K32" i="3"/>
  <c r="K33" i="3"/>
  <c r="K34" i="3"/>
  <c r="L35" i="3"/>
  <c r="K35" i="3"/>
  <c r="K36" i="3"/>
  <c r="L37" i="3"/>
  <c r="T37" i="3" s="1"/>
  <c r="K37" i="3"/>
  <c r="L38" i="3"/>
  <c r="T38" i="3" s="1"/>
  <c r="K38" i="3"/>
  <c r="K39" i="3"/>
  <c r="K40" i="3"/>
  <c r="K41" i="3"/>
  <c r="K42" i="3"/>
  <c r="L43" i="3"/>
  <c r="K43" i="3"/>
  <c r="L44" i="3"/>
  <c r="T44" i="3" s="1"/>
  <c r="K44" i="3"/>
  <c r="K45" i="3"/>
  <c r="K46" i="3"/>
  <c r="L47" i="3"/>
  <c r="K47" i="3"/>
  <c r="K48" i="3"/>
  <c r="K49" i="3"/>
  <c r="L50" i="3"/>
  <c r="T50" i="3" s="1"/>
  <c r="K50" i="3"/>
  <c r="K51" i="3"/>
  <c r="K52" i="3"/>
  <c r="L53" i="3"/>
  <c r="T53" i="3" s="1"/>
  <c r="K53" i="3"/>
  <c r="K54" i="3"/>
  <c r="K59" i="3" s="1"/>
  <c r="L55" i="3"/>
  <c r="K55" i="3"/>
  <c r="K56" i="3"/>
  <c r="K57" i="3"/>
  <c r="P9" i="5"/>
  <c r="Q9" i="5" s="1"/>
  <c r="P10" i="5"/>
  <c r="Q10" i="5" s="1"/>
  <c r="P11" i="5"/>
  <c r="Q11" i="5" s="1"/>
  <c r="P12" i="5"/>
  <c r="Q12" i="5" s="1"/>
  <c r="P13" i="5"/>
  <c r="Q13" i="5" s="1"/>
  <c r="P14" i="5"/>
  <c r="Q14" i="5" s="1"/>
  <c r="P15" i="5"/>
  <c r="Q15" i="5" s="1"/>
  <c r="P16" i="5"/>
  <c r="Q16" i="5" s="1"/>
  <c r="P17" i="5"/>
  <c r="Q17" i="5" s="1"/>
  <c r="P18" i="5"/>
  <c r="Q18" i="5" s="1"/>
  <c r="P19" i="5"/>
  <c r="Q19" i="5" s="1"/>
  <c r="P20" i="5"/>
  <c r="Q20" i="5" s="1"/>
  <c r="P21" i="5"/>
  <c r="Q21" i="5" s="1"/>
  <c r="P22" i="5"/>
  <c r="Q22" i="5" s="1"/>
  <c r="P23" i="5"/>
  <c r="Q23" i="5" s="1"/>
  <c r="P24" i="5"/>
  <c r="Q24" i="5" s="1"/>
  <c r="P25" i="5"/>
  <c r="Q25" i="5" s="1"/>
  <c r="P26" i="5"/>
  <c r="Q26" i="5" s="1"/>
  <c r="P27" i="5"/>
  <c r="Q27" i="5" s="1"/>
  <c r="P28" i="5"/>
  <c r="Q28" i="5" s="1"/>
  <c r="P29" i="5"/>
  <c r="Q29" i="5" s="1"/>
  <c r="P30" i="5"/>
  <c r="Q30" i="5" s="1"/>
  <c r="P31" i="5"/>
  <c r="Q31" i="5" s="1"/>
  <c r="P32" i="5"/>
  <c r="Q32" i="5" s="1"/>
  <c r="P33" i="5"/>
  <c r="Q33" i="5" s="1"/>
  <c r="P34" i="5"/>
  <c r="Q34" i="5" s="1"/>
  <c r="P35" i="5"/>
  <c r="Q35" i="5" s="1"/>
  <c r="P36" i="5"/>
  <c r="Q36" i="5" s="1"/>
  <c r="P37" i="5"/>
  <c r="Q37" i="5" s="1"/>
  <c r="P38" i="5"/>
  <c r="Q38" i="5" s="1"/>
  <c r="P39" i="5"/>
  <c r="Q39" i="5" s="1"/>
  <c r="P40" i="5"/>
  <c r="Q40" i="5" s="1"/>
  <c r="P41" i="5"/>
  <c r="Q41" i="5" s="1"/>
  <c r="P42" i="5"/>
  <c r="Q42" i="5" s="1"/>
  <c r="P43" i="5"/>
  <c r="Q43" i="5" s="1"/>
  <c r="P44" i="5"/>
  <c r="Q44" i="5" s="1"/>
  <c r="P45" i="5"/>
  <c r="Q45" i="5" s="1"/>
  <c r="P46" i="5"/>
  <c r="Q46" i="5" s="1"/>
  <c r="P47" i="5"/>
  <c r="Q47" i="5" s="1"/>
  <c r="P48" i="5"/>
  <c r="Q48" i="5" s="1"/>
  <c r="P49" i="5"/>
  <c r="Q49" i="5" s="1"/>
  <c r="P50" i="5"/>
  <c r="Q50" i="5" s="1"/>
  <c r="P51" i="5"/>
  <c r="Q51" i="5" s="1"/>
  <c r="P52" i="5"/>
  <c r="Q52" i="5" s="1"/>
  <c r="P53" i="5"/>
  <c r="Q53" i="5" s="1"/>
  <c r="P54" i="5"/>
  <c r="Q54" i="5" s="1"/>
  <c r="P55" i="5"/>
  <c r="Q55" i="5" s="1"/>
  <c r="P56" i="5"/>
  <c r="Q56" i="5" s="1"/>
  <c r="P57" i="5"/>
  <c r="Q57" i="5" s="1"/>
  <c r="J9" i="5"/>
  <c r="L9" i="5"/>
  <c r="J10" i="5"/>
  <c r="L10" i="5"/>
  <c r="J11" i="5"/>
  <c r="L11" i="5"/>
  <c r="J12" i="5"/>
  <c r="L12" i="5"/>
  <c r="M12" i="5" s="1"/>
  <c r="J13" i="5"/>
  <c r="L13" i="5"/>
  <c r="J14" i="5"/>
  <c r="L14" i="5"/>
  <c r="M14" i="5" s="1"/>
  <c r="J15" i="5"/>
  <c r="L15" i="5"/>
  <c r="M15" i="5" s="1"/>
  <c r="U15" i="5" s="1"/>
  <c r="J16" i="5"/>
  <c r="L16" i="5"/>
  <c r="J17" i="5"/>
  <c r="L17" i="5"/>
  <c r="J18" i="5"/>
  <c r="L18" i="5"/>
  <c r="J19" i="5"/>
  <c r="L19" i="5"/>
  <c r="J20" i="5"/>
  <c r="L20" i="5"/>
  <c r="J21" i="5"/>
  <c r="M21" i="5"/>
  <c r="U21" i="5" s="1"/>
  <c r="L21" i="5"/>
  <c r="J22" i="5"/>
  <c r="L22" i="5"/>
  <c r="M22" i="5" s="1"/>
  <c r="W22" i="5" s="1"/>
  <c r="J23" i="5"/>
  <c r="L23" i="5"/>
  <c r="M23" i="5" s="1"/>
  <c r="U23" i="5" s="1"/>
  <c r="J24" i="5"/>
  <c r="L24" i="5"/>
  <c r="J25" i="5"/>
  <c r="L25" i="5"/>
  <c r="J26" i="5"/>
  <c r="L26" i="5"/>
  <c r="M26" i="5"/>
  <c r="W26" i="5" s="1"/>
  <c r="J27" i="5"/>
  <c r="L27" i="5"/>
  <c r="J28" i="5"/>
  <c r="L28" i="5"/>
  <c r="J29" i="5"/>
  <c r="L29" i="5"/>
  <c r="M29" i="5" s="1"/>
  <c r="J30" i="5"/>
  <c r="L30" i="5"/>
  <c r="M30" i="5" s="1"/>
  <c r="J31" i="5"/>
  <c r="L31" i="5"/>
  <c r="J32" i="5"/>
  <c r="L32" i="5"/>
  <c r="M32" i="5" s="1"/>
  <c r="U32" i="5" s="1"/>
  <c r="J33" i="5"/>
  <c r="L33" i="5"/>
  <c r="M33" i="5" s="1"/>
  <c r="J34" i="5"/>
  <c r="L34" i="5"/>
  <c r="J35" i="5"/>
  <c r="L35" i="5"/>
  <c r="M35" i="5" s="1"/>
  <c r="J36" i="5"/>
  <c r="L36" i="5"/>
  <c r="M36" i="5" s="1"/>
  <c r="U36" i="5" s="1"/>
  <c r="J37" i="5"/>
  <c r="L37" i="5"/>
  <c r="M37" i="5" s="1"/>
  <c r="U37" i="5" s="1"/>
  <c r="J38" i="5"/>
  <c r="L38" i="5"/>
  <c r="M38" i="5" s="1"/>
  <c r="W38" i="5" s="1"/>
  <c r="J39" i="5"/>
  <c r="L39" i="5"/>
  <c r="M39" i="5" s="1"/>
  <c r="W39" i="5" s="1"/>
  <c r="J40" i="5"/>
  <c r="L40" i="5"/>
  <c r="M40" i="5" s="1"/>
  <c r="U40" i="5" s="1"/>
  <c r="J41" i="5"/>
  <c r="L41" i="5"/>
  <c r="M41" i="5" s="1"/>
  <c r="J42" i="5"/>
  <c r="L42" i="5"/>
  <c r="J43" i="5"/>
  <c r="L43" i="5"/>
  <c r="J44" i="5"/>
  <c r="L44" i="5"/>
  <c r="M44" i="5" s="1"/>
  <c r="U44" i="5" s="1"/>
  <c r="J45" i="5"/>
  <c r="L45" i="5"/>
  <c r="J46" i="5"/>
  <c r="L46" i="5"/>
  <c r="M46" i="5" s="1"/>
  <c r="W46" i="5" s="1"/>
  <c r="J47" i="5"/>
  <c r="L47" i="5"/>
  <c r="M47" i="5" s="1"/>
  <c r="J48" i="5"/>
  <c r="L48" i="5"/>
  <c r="M48" i="5" s="1"/>
  <c r="U48" i="5" s="1"/>
  <c r="J49" i="5"/>
  <c r="L49" i="5"/>
  <c r="J50" i="5"/>
  <c r="L50" i="5"/>
  <c r="M50" i="5" s="1"/>
  <c r="J51" i="5"/>
  <c r="L51" i="5"/>
  <c r="M51" i="5" s="1"/>
  <c r="W51" i="5" s="1"/>
  <c r="J52" i="5"/>
  <c r="L52" i="5"/>
  <c r="J53" i="5"/>
  <c r="L53" i="5"/>
  <c r="M53" i="5" s="1"/>
  <c r="J54" i="5"/>
  <c r="L54" i="5"/>
  <c r="L59" i="5" s="1"/>
  <c r="J55" i="5"/>
  <c r="L55" i="5"/>
  <c r="J56" i="5"/>
  <c r="L56" i="5"/>
  <c r="J57" i="5"/>
  <c r="L57" i="5"/>
  <c r="M57" i="5" s="1"/>
  <c r="U57" i="5" s="1"/>
  <c r="P8" i="5"/>
  <c r="Q8" i="5" s="1"/>
  <c r="K8" i="3"/>
  <c r="O8" i="3"/>
  <c r="P8" i="3" s="1"/>
  <c r="R61" i="9" l="1"/>
  <c r="R69" i="9"/>
  <c r="L13" i="7"/>
  <c r="L12" i="7"/>
  <c r="M18" i="5"/>
  <c r="W18" i="5" s="1"/>
  <c r="M17" i="5"/>
  <c r="U17" i="5" s="1"/>
  <c r="R62" i="9"/>
  <c r="R63" i="9"/>
  <c r="R59" i="9"/>
  <c r="L46" i="3"/>
  <c r="T46" i="3" s="1"/>
  <c r="L40" i="3"/>
  <c r="T40" i="3" s="1"/>
  <c r="L34" i="3"/>
  <c r="T34" i="3" s="1"/>
  <c r="L28" i="3"/>
  <c r="T28" i="3" s="1"/>
  <c r="L22" i="3"/>
  <c r="T22" i="3" s="1"/>
  <c r="L51" i="3"/>
  <c r="T51" i="3" s="1"/>
  <c r="L39" i="3"/>
  <c r="W39" i="3" s="1"/>
  <c r="L27" i="3"/>
  <c r="T27" i="3" s="1"/>
  <c r="L21" i="3"/>
  <c r="L15" i="3"/>
  <c r="Q15" i="3" s="1"/>
  <c r="L57" i="3"/>
  <c r="L31" i="3"/>
  <c r="T31" i="3" s="1"/>
  <c r="L13" i="3"/>
  <c r="T13" i="3" s="1"/>
  <c r="L42" i="3"/>
  <c r="T42" i="3" s="1"/>
  <c r="L30" i="3"/>
  <c r="T30" i="3" s="1"/>
  <c r="L24" i="3"/>
  <c r="W24" i="3" s="1"/>
  <c r="L11" i="3"/>
  <c r="T11" i="3" s="1"/>
  <c r="R3" i="9"/>
  <c r="L29" i="7"/>
  <c r="L33" i="7"/>
  <c r="L37" i="7"/>
  <c r="L41" i="7"/>
  <c r="Q41" i="7" s="1"/>
  <c r="L45" i="7"/>
  <c r="L49" i="7"/>
  <c r="L11" i="7"/>
  <c r="V11" i="7" s="1"/>
  <c r="L15" i="7"/>
  <c r="W15" i="7" s="1"/>
  <c r="L19" i="7"/>
  <c r="V19" i="7" s="1"/>
  <c r="L23" i="7"/>
  <c r="Q23" i="7" s="1"/>
  <c r="L27" i="7"/>
  <c r="W27" i="7" s="1"/>
  <c r="L31" i="7"/>
  <c r="S31" i="7" s="1"/>
  <c r="L35" i="7"/>
  <c r="L39" i="7"/>
  <c r="L43" i="7"/>
  <c r="L47" i="7"/>
  <c r="U29" i="5"/>
  <c r="W29" i="5"/>
  <c r="U35" i="5"/>
  <c r="W35" i="5"/>
  <c r="U33" i="5"/>
  <c r="W33" i="5"/>
  <c r="U53" i="5"/>
  <c r="W53" i="5"/>
  <c r="U41" i="5"/>
  <c r="W41" i="5"/>
  <c r="R47" i="5"/>
  <c r="W47" i="5"/>
  <c r="W50" i="5"/>
  <c r="V50" i="5"/>
  <c r="W14" i="5"/>
  <c r="V14" i="5"/>
  <c r="W30" i="5"/>
  <c r="V30" i="5"/>
  <c r="V26" i="5"/>
  <c r="V22" i="5"/>
  <c r="W21" i="5"/>
  <c r="V18" i="5"/>
  <c r="V46" i="5"/>
  <c r="V38" i="5"/>
  <c r="T23" i="3"/>
  <c r="U23" i="3"/>
  <c r="V23" i="3"/>
  <c r="W23" i="3"/>
  <c r="T35" i="3"/>
  <c r="U35" i="3"/>
  <c r="V35" i="3"/>
  <c r="W35" i="3"/>
  <c r="W51" i="3"/>
  <c r="T47" i="3"/>
  <c r="U47" i="3"/>
  <c r="V47" i="3"/>
  <c r="W47" i="3"/>
  <c r="T43" i="3"/>
  <c r="U43" i="3"/>
  <c r="V43" i="3"/>
  <c r="W43" i="3"/>
  <c r="L56" i="3"/>
  <c r="L45" i="3"/>
  <c r="L29" i="3"/>
  <c r="Q29" i="3" s="1"/>
  <c r="Q47" i="3"/>
  <c r="Q31" i="3"/>
  <c r="Q23" i="3"/>
  <c r="Q46" i="3"/>
  <c r="Q38" i="3"/>
  <c r="T57" i="3"/>
  <c r="Q37" i="3"/>
  <c r="W50" i="3"/>
  <c r="W44" i="3"/>
  <c r="W38" i="3"/>
  <c r="L49" i="3"/>
  <c r="Q49" i="3" s="1"/>
  <c r="L33" i="3"/>
  <c r="Q33" i="3" s="1"/>
  <c r="Q44" i="3"/>
  <c r="V50" i="3"/>
  <c r="V44" i="3"/>
  <c r="V38" i="3"/>
  <c r="U50" i="3"/>
  <c r="U44" i="3"/>
  <c r="U38" i="3"/>
  <c r="L48" i="3"/>
  <c r="L32" i="3"/>
  <c r="Q43" i="3"/>
  <c r="Q35" i="3"/>
  <c r="W46" i="3"/>
  <c r="W37" i="3"/>
  <c r="W13" i="3"/>
  <c r="L26" i="3"/>
  <c r="Q26" i="3" s="1"/>
  <c r="Q50" i="3"/>
  <c r="Q42" i="3"/>
  <c r="Q34" i="3"/>
  <c r="V46" i="3"/>
  <c r="V37" i="3"/>
  <c r="U13" i="3"/>
  <c r="L52" i="3"/>
  <c r="L36" i="3"/>
  <c r="L20" i="3"/>
  <c r="U46" i="3"/>
  <c r="U40" i="3"/>
  <c r="U37" i="3"/>
  <c r="U34" i="3"/>
  <c r="L41" i="3"/>
  <c r="Q41" i="3" s="1"/>
  <c r="L25" i="3"/>
  <c r="Q25" i="3" s="1"/>
  <c r="P54" i="7"/>
  <c r="P59" i="7" s="1"/>
  <c r="O59" i="7"/>
  <c r="L54" i="7"/>
  <c r="W54" i="7" s="1"/>
  <c r="M56" i="6"/>
  <c r="T56" i="6" s="1"/>
  <c r="Q54" i="6"/>
  <c r="Q59" i="6" s="1"/>
  <c r="P59" i="6"/>
  <c r="M54" i="6"/>
  <c r="M59" i="6" s="1"/>
  <c r="L59" i="6"/>
  <c r="U50" i="5"/>
  <c r="U46" i="5"/>
  <c r="U38" i="5"/>
  <c r="U30" i="5"/>
  <c r="U26" i="5"/>
  <c r="U22" i="5"/>
  <c r="U18" i="5"/>
  <c r="U14" i="5"/>
  <c r="W37" i="5"/>
  <c r="W17" i="5"/>
  <c r="V53" i="5"/>
  <c r="V41" i="5"/>
  <c r="V37" i="5"/>
  <c r="V33" i="5"/>
  <c r="V29" i="5"/>
  <c r="V21" i="5"/>
  <c r="V17" i="5"/>
  <c r="W48" i="5"/>
  <c r="W44" i="5"/>
  <c r="W40" i="5"/>
  <c r="W36" i="5"/>
  <c r="W32" i="5"/>
  <c r="V48" i="5"/>
  <c r="V44" i="5"/>
  <c r="V40" i="5"/>
  <c r="V36" i="5"/>
  <c r="V32" i="5"/>
  <c r="W23" i="5"/>
  <c r="W15" i="5"/>
  <c r="V51" i="5"/>
  <c r="V47" i="5"/>
  <c r="V39" i="5"/>
  <c r="V35" i="5"/>
  <c r="V23" i="5"/>
  <c r="V15" i="5"/>
  <c r="U51" i="5"/>
  <c r="U47" i="5"/>
  <c r="U39" i="5"/>
  <c r="W57" i="5"/>
  <c r="V57" i="5"/>
  <c r="Q59" i="5"/>
  <c r="P59" i="5"/>
  <c r="M54" i="5"/>
  <c r="W55" i="3"/>
  <c r="T55" i="3"/>
  <c r="U55" i="3"/>
  <c r="V55" i="3"/>
  <c r="W53" i="3"/>
  <c r="V53" i="3"/>
  <c r="U53" i="3"/>
  <c r="Q55" i="3"/>
  <c r="Q53" i="3"/>
  <c r="P54" i="3"/>
  <c r="O59" i="3"/>
  <c r="L54" i="3"/>
  <c r="V12" i="5"/>
  <c r="U12" i="5"/>
  <c r="T19" i="6"/>
  <c r="U19" i="6"/>
  <c r="V19" i="6"/>
  <c r="M15" i="6"/>
  <c r="M25" i="6"/>
  <c r="M28" i="6"/>
  <c r="T28" i="6" s="1"/>
  <c r="M31" i="6"/>
  <c r="M34" i="6"/>
  <c r="M37" i="6"/>
  <c r="T37" i="6" s="1"/>
  <c r="M40" i="6"/>
  <c r="V40" i="6" s="1"/>
  <c r="M43" i="6"/>
  <c r="V43" i="6" s="1"/>
  <c r="M46" i="6"/>
  <c r="T46" i="6" s="1"/>
  <c r="M49" i="6"/>
  <c r="V49" i="6" s="1"/>
  <c r="M52" i="6"/>
  <c r="U52" i="6" s="1"/>
  <c r="M55" i="6"/>
  <c r="U55" i="6" s="1"/>
  <c r="M13" i="6"/>
  <c r="M23" i="6"/>
  <c r="V23" i="6" s="1"/>
  <c r="M8" i="6"/>
  <c r="V8" i="6" s="1"/>
  <c r="R16" i="6"/>
  <c r="M21" i="6"/>
  <c r="V21" i="6" s="1"/>
  <c r="M24" i="6"/>
  <c r="V24" i="6" s="1"/>
  <c r="M9" i="6"/>
  <c r="R9" i="6" s="1"/>
  <c r="R19" i="6"/>
  <c r="W17" i="7"/>
  <c r="V17" i="7"/>
  <c r="U17" i="7"/>
  <c r="T17" i="7"/>
  <c r="S17" i="7"/>
  <c r="R17" i="7"/>
  <c r="Q17" i="7"/>
  <c r="W41" i="7"/>
  <c r="V41" i="7"/>
  <c r="U41" i="7"/>
  <c r="T41" i="7"/>
  <c r="S41" i="7"/>
  <c r="R41" i="7"/>
  <c r="W13" i="7"/>
  <c r="V13" i="7"/>
  <c r="U13" i="7"/>
  <c r="T13" i="7"/>
  <c r="S13" i="7"/>
  <c r="R13" i="7"/>
  <c r="Q13" i="7"/>
  <c r="W10" i="7"/>
  <c r="V10" i="7"/>
  <c r="U10" i="7"/>
  <c r="T10" i="7"/>
  <c r="S10" i="7"/>
  <c r="R10" i="7"/>
  <c r="Q10" i="7"/>
  <c r="W14" i="7"/>
  <c r="V14" i="7"/>
  <c r="U14" i="7"/>
  <c r="T14" i="7"/>
  <c r="S14" i="7"/>
  <c r="R14" i="7"/>
  <c r="Q14" i="7"/>
  <c r="W18" i="7"/>
  <c r="V18" i="7"/>
  <c r="U18" i="7"/>
  <c r="T18" i="7"/>
  <c r="S18" i="7"/>
  <c r="R18" i="7"/>
  <c r="Q18" i="7"/>
  <c r="W22" i="7"/>
  <c r="V22" i="7"/>
  <c r="U22" i="7"/>
  <c r="T22" i="7"/>
  <c r="S22" i="7"/>
  <c r="R22" i="7"/>
  <c r="Q22" i="7"/>
  <c r="W26" i="7"/>
  <c r="V26" i="7"/>
  <c r="U26" i="7"/>
  <c r="T26" i="7"/>
  <c r="S26" i="7"/>
  <c r="R26" i="7"/>
  <c r="Q26" i="7"/>
  <c r="W34" i="7"/>
  <c r="V34" i="7"/>
  <c r="U34" i="7"/>
  <c r="T34" i="7"/>
  <c r="S34" i="7"/>
  <c r="R34" i="7"/>
  <c r="Q34" i="7"/>
  <c r="W38" i="7"/>
  <c r="V38" i="7"/>
  <c r="U38" i="7"/>
  <c r="T38" i="7"/>
  <c r="S38" i="7"/>
  <c r="R38" i="7"/>
  <c r="Q38" i="7"/>
  <c r="W42" i="7"/>
  <c r="V42" i="7"/>
  <c r="U42" i="7"/>
  <c r="T42" i="7"/>
  <c r="S42" i="7"/>
  <c r="R42" i="7"/>
  <c r="Q42" i="7"/>
  <c r="W46" i="7"/>
  <c r="V46" i="7"/>
  <c r="U46" i="7"/>
  <c r="T46" i="7"/>
  <c r="S46" i="7"/>
  <c r="R46" i="7"/>
  <c r="Q46" i="7"/>
  <c r="W50" i="7"/>
  <c r="V50" i="7"/>
  <c r="U50" i="7"/>
  <c r="T50" i="7"/>
  <c r="S50" i="7"/>
  <c r="R50" i="7"/>
  <c r="Q50" i="7"/>
  <c r="W21" i="7"/>
  <c r="V21" i="7"/>
  <c r="U21" i="7"/>
  <c r="T21" i="7"/>
  <c r="S21" i="7"/>
  <c r="R21" i="7"/>
  <c r="Q21" i="7"/>
  <c r="W33" i="7"/>
  <c r="V33" i="7"/>
  <c r="U33" i="7"/>
  <c r="T33" i="7"/>
  <c r="S33" i="7"/>
  <c r="R33" i="7"/>
  <c r="Q33" i="7"/>
  <c r="W30" i="7"/>
  <c r="V30" i="7"/>
  <c r="U30" i="7"/>
  <c r="T30" i="7"/>
  <c r="S30" i="7"/>
  <c r="R30" i="7"/>
  <c r="Q30" i="7"/>
  <c r="W49" i="7"/>
  <c r="V49" i="7"/>
  <c r="U49" i="7"/>
  <c r="T49" i="7"/>
  <c r="S49" i="7"/>
  <c r="R49" i="7"/>
  <c r="Q49" i="7"/>
  <c r="W29" i="7"/>
  <c r="V29" i="7"/>
  <c r="U29" i="7"/>
  <c r="T29" i="7"/>
  <c r="S29" i="7"/>
  <c r="R29" i="7"/>
  <c r="Q29" i="7"/>
  <c r="W11" i="7"/>
  <c r="U11" i="7"/>
  <c r="T11" i="7"/>
  <c r="S11" i="7"/>
  <c r="R11" i="7"/>
  <c r="Q11" i="7"/>
  <c r="U15" i="7"/>
  <c r="S15" i="7"/>
  <c r="R15" i="7"/>
  <c r="Q15" i="7"/>
  <c r="R19" i="7"/>
  <c r="V23" i="7"/>
  <c r="S23" i="7"/>
  <c r="R23" i="7"/>
  <c r="T31" i="7"/>
  <c r="W35" i="7"/>
  <c r="V35" i="7"/>
  <c r="U35" i="7"/>
  <c r="T35" i="7"/>
  <c r="S35" i="7"/>
  <c r="R35" i="7"/>
  <c r="Q35" i="7"/>
  <c r="W39" i="7"/>
  <c r="V39" i="7"/>
  <c r="U39" i="7"/>
  <c r="T39" i="7"/>
  <c r="S39" i="7"/>
  <c r="R39" i="7"/>
  <c r="Q39" i="7"/>
  <c r="W43" i="7"/>
  <c r="V43" i="7"/>
  <c r="U43" i="7"/>
  <c r="T43" i="7"/>
  <c r="S43" i="7"/>
  <c r="R43" i="7"/>
  <c r="Q43" i="7"/>
  <c r="W47" i="7"/>
  <c r="V47" i="7"/>
  <c r="U47" i="7"/>
  <c r="T47" i="7"/>
  <c r="S47" i="7"/>
  <c r="R47" i="7"/>
  <c r="Q47" i="7"/>
  <c r="W45" i="7"/>
  <c r="V45" i="7"/>
  <c r="U45" i="7"/>
  <c r="T45" i="7"/>
  <c r="S45" i="7"/>
  <c r="R45" i="7"/>
  <c r="Q45" i="7"/>
  <c r="W9" i="7"/>
  <c r="V9" i="7"/>
  <c r="U9" i="7"/>
  <c r="T9" i="7"/>
  <c r="S9" i="7"/>
  <c r="R9" i="7"/>
  <c r="Q9" i="7"/>
  <c r="W37" i="7"/>
  <c r="V37" i="7"/>
  <c r="U37" i="7"/>
  <c r="T37" i="7"/>
  <c r="S37" i="7"/>
  <c r="R37" i="7"/>
  <c r="Q37" i="7"/>
  <c r="W25" i="7"/>
  <c r="V25" i="7"/>
  <c r="U25" i="7"/>
  <c r="T25" i="7"/>
  <c r="S25" i="7"/>
  <c r="R25" i="7"/>
  <c r="Q25" i="7"/>
  <c r="W8" i="7"/>
  <c r="V8" i="7"/>
  <c r="U8" i="7"/>
  <c r="T8" i="7"/>
  <c r="S8" i="7"/>
  <c r="R8" i="7"/>
  <c r="Q8" i="7"/>
  <c r="W12" i="7"/>
  <c r="V12" i="7"/>
  <c r="U12" i="7"/>
  <c r="T12" i="7"/>
  <c r="S12" i="7"/>
  <c r="R12" i="7"/>
  <c r="Q12" i="7"/>
  <c r="W16" i="7"/>
  <c r="V16" i="7"/>
  <c r="U16" i="7"/>
  <c r="T16" i="7"/>
  <c r="S16" i="7"/>
  <c r="R16" i="7"/>
  <c r="Q16" i="7"/>
  <c r="W20" i="7"/>
  <c r="V20" i="7"/>
  <c r="U20" i="7"/>
  <c r="T20" i="7"/>
  <c r="S20" i="7"/>
  <c r="R20" i="7"/>
  <c r="Q20" i="7"/>
  <c r="W24" i="7"/>
  <c r="V24" i="7"/>
  <c r="U24" i="7"/>
  <c r="T24" i="7"/>
  <c r="S24" i="7"/>
  <c r="R24" i="7"/>
  <c r="Q24" i="7"/>
  <c r="W28" i="7"/>
  <c r="V28" i="7"/>
  <c r="U28" i="7"/>
  <c r="T28" i="7"/>
  <c r="S28" i="7"/>
  <c r="R28" i="7"/>
  <c r="Q28" i="7"/>
  <c r="W32" i="7"/>
  <c r="V32" i="7"/>
  <c r="U32" i="7"/>
  <c r="T32" i="7"/>
  <c r="S32" i="7"/>
  <c r="R32" i="7"/>
  <c r="Q32" i="7"/>
  <c r="W36" i="7"/>
  <c r="V36" i="7"/>
  <c r="U36" i="7"/>
  <c r="T36" i="7"/>
  <c r="S36" i="7"/>
  <c r="R36" i="7"/>
  <c r="Q36" i="7"/>
  <c r="W40" i="7"/>
  <c r="V40" i="7"/>
  <c r="U40" i="7"/>
  <c r="T40" i="7"/>
  <c r="S40" i="7"/>
  <c r="R40" i="7"/>
  <c r="Q40" i="7"/>
  <c r="W44" i="7"/>
  <c r="V44" i="7"/>
  <c r="U44" i="7"/>
  <c r="T44" i="7"/>
  <c r="S44" i="7"/>
  <c r="R44" i="7"/>
  <c r="Q44" i="7"/>
  <c r="W48" i="7"/>
  <c r="V48" i="7"/>
  <c r="U48" i="7"/>
  <c r="T48" i="7"/>
  <c r="S48" i="7"/>
  <c r="R48" i="7"/>
  <c r="Q48" i="7"/>
  <c r="Q51" i="7"/>
  <c r="Q52" i="7"/>
  <c r="Q53" i="7"/>
  <c r="Q55" i="7"/>
  <c r="Q56" i="7"/>
  <c r="Q57" i="7"/>
  <c r="R51" i="7"/>
  <c r="R52" i="7"/>
  <c r="R53" i="7"/>
  <c r="R54" i="7"/>
  <c r="R55" i="7"/>
  <c r="R56" i="7"/>
  <c r="R57" i="7"/>
  <c r="S51" i="7"/>
  <c r="S52" i="7"/>
  <c r="S53" i="7"/>
  <c r="S54" i="7"/>
  <c r="S55" i="7"/>
  <c r="S56" i="7"/>
  <c r="S57" i="7"/>
  <c r="T51" i="7"/>
  <c r="T52" i="7"/>
  <c r="T53" i="7"/>
  <c r="T54" i="7"/>
  <c r="T55" i="7"/>
  <c r="T56" i="7"/>
  <c r="T57" i="7"/>
  <c r="U51" i="7"/>
  <c r="U52" i="7"/>
  <c r="U53" i="7"/>
  <c r="U54" i="7"/>
  <c r="U55" i="7"/>
  <c r="U56" i="7"/>
  <c r="U57" i="7"/>
  <c r="V51" i="7"/>
  <c r="V52" i="7"/>
  <c r="V53" i="7"/>
  <c r="V54" i="7"/>
  <c r="V55" i="7"/>
  <c r="V56" i="7"/>
  <c r="V57" i="7"/>
  <c r="V28" i="6"/>
  <c r="U28" i="6"/>
  <c r="U18" i="6"/>
  <c r="T18" i="6"/>
  <c r="V18" i="6"/>
  <c r="R18" i="6"/>
  <c r="R20" i="6"/>
  <c r="U20" i="6"/>
  <c r="V20" i="6"/>
  <c r="T20" i="6"/>
  <c r="V13" i="6"/>
  <c r="U13" i="6"/>
  <c r="T13" i="6"/>
  <c r="R13" i="6"/>
  <c r="T23" i="6"/>
  <c r="R23" i="6"/>
  <c r="V25" i="6"/>
  <c r="U25" i="6"/>
  <c r="T25" i="6"/>
  <c r="S25" i="6"/>
  <c r="R25" i="6"/>
  <c r="R8" i="6"/>
  <c r="U8" i="6"/>
  <c r="V47" i="6"/>
  <c r="U47" i="6"/>
  <c r="T47" i="6"/>
  <c r="S47" i="6"/>
  <c r="R47" i="6"/>
  <c r="U11" i="6"/>
  <c r="T11" i="6"/>
  <c r="R11" i="6"/>
  <c r="V11" i="6"/>
  <c r="V29" i="6"/>
  <c r="U29" i="6"/>
  <c r="T29" i="6"/>
  <c r="S29" i="6"/>
  <c r="R29" i="6"/>
  <c r="V50" i="6"/>
  <c r="T50" i="6"/>
  <c r="U50" i="6"/>
  <c r="S50" i="6"/>
  <c r="R50" i="6"/>
  <c r="U24" i="6"/>
  <c r="T22" i="6"/>
  <c r="R22" i="6"/>
  <c r="V22" i="6"/>
  <c r="U22" i="6"/>
  <c r="V31" i="6"/>
  <c r="U31" i="6"/>
  <c r="T31" i="6"/>
  <c r="S31" i="6"/>
  <c r="R31" i="6"/>
  <c r="V37" i="6"/>
  <c r="R37" i="6"/>
  <c r="V32" i="6"/>
  <c r="T32" i="6"/>
  <c r="U32" i="6"/>
  <c r="S32" i="6"/>
  <c r="R32" i="6"/>
  <c r="V38" i="6"/>
  <c r="T38" i="6"/>
  <c r="U38" i="6"/>
  <c r="S38" i="6"/>
  <c r="R38" i="6"/>
  <c r="V44" i="6"/>
  <c r="T44" i="6"/>
  <c r="U44" i="6"/>
  <c r="S44" i="6"/>
  <c r="R44" i="6"/>
  <c r="V53" i="6"/>
  <c r="U53" i="6"/>
  <c r="T53" i="6"/>
  <c r="S53" i="6"/>
  <c r="R53" i="6"/>
  <c r="R21" i="6"/>
  <c r="U9" i="6"/>
  <c r="V27" i="6"/>
  <c r="U27" i="6"/>
  <c r="T27" i="6"/>
  <c r="S27" i="6"/>
  <c r="R27" i="6"/>
  <c r="V30" i="6"/>
  <c r="T30" i="6"/>
  <c r="U30" i="6"/>
  <c r="S30" i="6"/>
  <c r="R30" i="6"/>
  <c r="V33" i="6"/>
  <c r="U33" i="6"/>
  <c r="T33" i="6"/>
  <c r="S33" i="6"/>
  <c r="R33" i="6"/>
  <c r="V36" i="6"/>
  <c r="T36" i="6"/>
  <c r="U36" i="6"/>
  <c r="S36" i="6"/>
  <c r="R36" i="6"/>
  <c r="V39" i="6"/>
  <c r="U39" i="6"/>
  <c r="T39" i="6"/>
  <c r="S39" i="6"/>
  <c r="R39" i="6"/>
  <c r="V42" i="6"/>
  <c r="T42" i="6"/>
  <c r="U42" i="6"/>
  <c r="S42" i="6"/>
  <c r="R42" i="6"/>
  <c r="V45" i="6"/>
  <c r="U45" i="6"/>
  <c r="T45" i="6"/>
  <c r="S45" i="6"/>
  <c r="R45" i="6"/>
  <c r="V48" i="6"/>
  <c r="T48" i="6"/>
  <c r="U48" i="6"/>
  <c r="S48" i="6"/>
  <c r="R48" i="6"/>
  <c r="V51" i="6"/>
  <c r="U51" i="6"/>
  <c r="T51" i="6"/>
  <c r="S51" i="6"/>
  <c r="R51" i="6"/>
  <c r="V57" i="6"/>
  <c r="U57" i="6"/>
  <c r="T57" i="6"/>
  <c r="S57" i="6"/>
  <c r="R57" i="6"/>
  <c r="V15" i="6"/>
  <c r="R15" i="6"/>
  <c r="U15" i="6"/>
  <c r="T15" i="6"/>
  <c r="V34" i="6"/>
  <c r="T34" i="6"/>
  <c r="U34" i="6"/>
  <c r="S34" i="6"/>
  <c r="R34" i="6"/>
  <c r="T10" i="6"/>
  <c r="R10" i="6"/>
  <c r="V10" i="6"/>
  <c r="U10" i="6"/>
  <c r="V26" i="6"/>
  <c r="T26" i="6"/>
  <c r="U26" i="6"/>
  <c r="S26" i="6"/>
  <c r="R26" i="6"/>
  <c r="V35" i="6"/>
  <c r="U35" i="6"/>
  <c r="T35" i="6"/>
  <c r="S35" i="6"/>
  <c r="R35" i="6"/>
  <c r="V41" i="6"/>
  <c r="U41" i="6"/>
  <c r="T41" i="6"/>
  <c r="S41" i="6"/>
  <c r="R41" i="6"/>
  <c r="V12" i="6"/>
  <c r="U12" i="6"/>
  <c r="T12" i="6"/>
  <c r="R12" i="6"/>
  <c r="R17" i="6"/>
  <c r="V17" i="6"/>
  <c r="T17" i="6"/>
  <c r="U17" i="6"/>
  <c r="R14" i="6"/>
  <c r="T16" i="6"/>
  <c r="U16" i="6"/>
  <c r="T14" i="6"/>
  <c r="V16" i="6"/>
  <c r="U14" i="6"/>
  <c r="W12" i="5"/>
  <c r="M11" i="5"/>
  <c r="W11" i="5" s="1"/>
  <c r="T15" i="3"/>
  <c r="U15" i="3"/>
  <c r="V15" i="3"/>
  <c r="W15" i="3"/>
  <c r="U11" i="3"/>
  <c r="L16" i="3"/>
  <c r="V13" i="3"/>
  <c r="L17" i="3"/>
  <c r="Q19" i="3"/>
  <c r="L9" i="3"/>
  <c r="Q9" i="3" s="1"/>
  <c r="W19" i="3"/>
  <c r="V19" i="3"/>
  <c r="U19" i="3"/>
  <c r="L14" i="3"/>
  <c r="L18" i="3"/>
  <c r="M10" i="5"/>
  <c r="R10" i="5" s="1"/>
  <c r="R37" i="5"/>
  <c r="R29" i="5"/>
  <c r="M19" i="5"/>
  <c r="R36" i="5"/>
  <c r="R12" i="5"/>
  <c r="M20" i="5"/>
  <c r="M28" i="5"/>
  <c r="R28" i="5" s="1"/>
  <c r="R44" i="5"/>
  <c r="R53" i="5"/>
  <c r="M56" i="5"/>
  <c r="R21" i="5"/>
  <c r="M55" i="5"/>
  <c r="L12" i="3"/>
  <c r="L10" i="3"/>
  <c r="R51" i="5"/>
  <c r="R35" i="5"/>
  <c r="R39" i="5"/>
  <c r="R23" i="5"/>
  <c r="R15" i="5"/>
  <c r="M43" i="5"/>
  <c r="M25" i="5"/>
  <c r="R54" i="5"/>
  <c r="R46" i="5"/>
  <c r="R38" i="5"/>
  <c r="R30" i="5"/>
  <c r="R22" i="5"/>
  <c r="R14" i="5"/>
  <c r="M49" i="5"/>
  <c r="R49" i="5" s="1"/>
  <c r="M42" i="5"/>
  <c r="M31" i="5"/>
  <c r="M24" i="5"/>
  <c r="M13" i="5"/>
  <c r="M52" i="5"/>
  <c r="M45" i="5"/>
  <c r="M34" i="5"/>
  <c r="M27" i="5"/>
  <c r="M16" i="5"/>
  <c r="R16" i="5" s="1"/>
  <c r="R50" i="5"/>
  <c r="R26" i="5"/>
  <c r="R18" i="5"/>
  <c r="R57" i="5"/>
  <c r="R41" i="5"/>
  <c r="R33" i="5"/>
  <c r="R17" i="5"/>
  <c r="R48" i="5"/>
  <c r="R40" i="5"/>
  <c r="R32" i="5"/>
  <c r="Q19" i="7" l="1"/>
  <c r="W23" i="7"/>
  <c r="W19" i="7"/>
  <c r="T15" i="7"/>
  <c r="Q27" i="7"/>
  <c r="R27" i="7"/>
  <c r="T27" i="7"/>
  <c r="T23" i="7"/>
  <c r="V15" i="7"/>
  <c r="U23" i="7"/>
  <c r="V56" i="6"/>
  <c r="T9" i="6"/>
  <c r="U37" i="6"/>
  <c r="T54" i="6"/>
  <c r="V54" i="6"/>
  <c r="T52" i="6"/>
  <c r="R56" i="6"/>
  <c r="R43" i="6"/>
  <c r="S56" i="6"/>
  <c r="S43" i="6"/>
  <c r="U56" i="6"/>
  <c r="S54" i="6"/>
  <c r="T43" i="6"/>
  <c r="R40" i="6"/>
  <c r="U54" i="6"/>
  <c r="U43" i="6"/>
  <c r="S40" i="6"/>
  <c r="V51" i="3"/>
  <c r="Q22" i="3"/>
  <c r="Q30" i="3"/>
  <c r="W40" i="3"/>
  <c r="U30" i="3"/>
  <c r="U42" i="3"/>
  <c r="Q40" i="3"/>
  <c r="Q13" i="3"/>
  <c r="V40" i="3"/>
  <c r="Q51" i="3"/>
  <c r="V27" i="3"/>
  <c r="U24" i="3"/>
  <c r="W27" i="3"/>
  <c r="Q24" i="3"/>
  <c r="V24" i="3"/>
  <c r="W22" i="3"/>
  <c r="V22" i="3"/>
  <c r="W28" i="3"/>
  <c r="U22" i="3"/>
  <c r="V28" i="3"/>
  <c r="W34" i="3"/>
  <c r="Q39" i="3"/>
  <c r="U28" i="3"/>
  <c r="V34" i="3"/>
  <c r="Q11" i="3"/>
  <c r="V11" i="3"/>
  <c r="W11" i="3"/>
  <c r="W57" i="3"/>
  <c r="V57" i="3"/>
  <c r="W21" i="3"/>
  <c r="V21" i="3"/>
  <c r="Q21" i="3"/>
  <c r="U21" i="3"/>
  <c r="W31" i="3"/>
  <c r="U39" i="3"/>
  <c r="V31" i="3"/>
  <c r="T39" i="3"/>
  <c r="T21" i="3"/>
  <c r="U31" i="3"/>
  <c r="V39" i="3"/>
  <c r="Q27" i="3"/>
  <c r="T24" i="3"/>
  <c r="U57" i="3"/>
  <c r="W30" i="3"/>
  <c r="V30" i="3"/>
  <c r="Q57" i="3"/>
  <c r="Q28" i="3"/>
  <c r="U27" i="3"/>
  <c r="U51" i="3"/>
  <c r="W42" i="3"/>
  <c r="V42" i="3"/>
  <c r="Q54" i="7"/>
  <c r="Q59" i="7" s="1"/>
  <c r="U31" i="7"/>
  <c r="V31" i="7"/>
  <c r="W31" i="7"/>
  <c r="S27" i="7"/>
  <c r="L3" i="7"/>
  <c r="U27" i="7"/>
  <c r="S19" i="7"/>
  <c r="Q31" i="7"/>
  <c r="V27" i="7"/>
  <c r="T19" i="7"/>
  <c r="R31" i="7"/>
  <c r="U19" i="7"/>
  <c r="P3" i="7"/>
  <c r="R54" i="6"/>
  <c r="V46" i="6"/>
  <c r="Q3" i="6"/>
  <c r="T29" i="3"/>
  <c r="U29" i="3"/>
  <c r="V29" i="3"/>
  <c r="W29" i="3"/>
  <c r="W45" i="3"/>
  <c r="V45" i="3"/>
  <c r="T45" i="3"/>
  <c r="U45" i="3"/>
  <c r="Q56" i="3"/>
  <c r="T56" i="3"/>
  <c r="U56" i="3"/>
  <c r="V56" i="3"/>
  <c r="W56" i="3"/>
  <c r="Q45" i="3"/>
  <c r="T25" i="3"/>
  <c r="U25" i="3"/>
  <c r="V25" i="3"/>
  <c r="W25" i="3"/>
  <c r="T41" i="3"/>
  <c r="U41" i="3"/>
  <c r="V41" i="3"/>
  <c r="W41" i="3"/>
  <c r="T20" i="3"/>
  <c r="U20" i="3"/>
  <c r="V20" i="3"/>
  <c r="Q20" i="3"/>
  <c r="W20" i="3"/>
  <c r="W36" i="3"/>
  <c r="V36" i="3"/>
  <c r="Q36" i="3"/>
  <c r="T36" i="3"/>
  <c r="U36" i="3"/>
  <c r="W33" i="3"/>
  <c r="V33" i="3"/>
  <c r="T33" i="3"/>
  <c r="U33" i="3"/>
  <c r="T52" i="3"/>
  <c r="U52" i="3"/>
  <c r="V52" i="3"/>
  <c r="W52" i="3"/>
  <c r="Q52" i="3"/>
  <c r="T26" i="3"/>
  <c r="U26" i="3"/>
  <c r="V26" i="3"/>
  <c r="W26" i="3"/>
  <c r="Q32" i="3"/>
  <c r="T32" i="3"/>
  <c r="U32" i="3"/>
  <c r="V32" i="3"/>
  <c r="W32" i="3"/>
  <c r="T49" i="3"/>
  <c r="U49" i="3"/>
  <c r="V49" i="3"/>
  <c r="W49" i="3"/>
  <c r="W48" i="3"/>
  <c r="Q48" i="3"/>
  <c r="V48" i="3"/>
  <c r="T48" i="3"/>
  <c r="U48" i="3"/>
  <c r="T59" i="6"/>
  <c r="R59" i="6"/>
  <c r="V52" i="6"/>
  <c r="T40" i="6"/>
  <c r="T49" i="6"/>
  <c r="U49" i="6"/>
  <c r="U40" i="6"/>
  <c r="V9" i="6"/>
  <c r="R49" i="6"/>
  <c r="T21" i="6"/>
  <c r="S37" i="6"/>
  <c r="S49" i="6"/>
  <c r="U21" i="6"/>
  <c r="R24" i="6"/>
  <c r="U23" i="6"/>
  <c r="R55" i="6"/>
  <c r="T55" i="6"/>
  <c r="M3" i="6"/>
  <c r="V55" i="6"/>
  <c r="R52" i="6"/>
  <c r="S52" i="6"/>
  <c r="R34" i="5"/>
  <c r="W34" i="5"/>
  <c r="V34" i="5"/>
  <c r="U34" i="5"/>
  <c r="U45" i="5"/>
  <c r="V45" i="5"/>
  <c r="W45" i="5"/>
  <c r="R19" i="5"/>
  <c r="U19" i="5"/>
  <c r="V19" i="5"/>
  <c r="W19" i="5"/>
  <c r="R52" i="5"/>
  <c r="U52" i="5"/>
  <c r="V52" i="5"/>
  <c r="W52" i="5"/>
  <c r="R43" i="5"/>
  <c r="U43" i="5"/>
  <c r="V43" i="5"/>
  <c r="W43" i="5"/>
  <c r="R31" i="5"/>
  <c r="U31" i="5"/>
  <c r="W31" i="5"/>
  <c r="V31" i="5"/>
  <c r="R11" i="5"/>
  <c r="R25" i="5"/>
  <c r="W25" i="5"/>
  <c r="U25" i="5"/>
  <c r="V25" i="5"/>
  <c r="R42" i="5"/>
  <c r="W42" i="5"/>
  <c r="V42" i="5"/>
  <c r="U42" i="5"/>
  <c r="U49" i="5"/>
  <c r="V49" i="5"/>
  <c r="W49" i="5"/>
  <c r="U20" i="5"/>
  <c r="V20" i="5"/>
  <c r="W20" i="5"/>
  <c r="U11" i="5"/>
  <c r="R27" i="5"/>
  <c r="U27" i="5"/>
  <c r="V27" i="5"/>
  <c r="W27" i="5"/>
  <c r="R24" i="5"/>
  <c r="U24" i="5"/>
  <c r="V24" i="5"/>
  <c r="W24" i="5"/>
  <c r="R45" i="5"/>
  <c r="U28" i="5"/>
  <c r="V28" i="5"/>
  <c r="W28" i="5"/>
  <c r="R20" i="5"/>
  <c r="U16" i="5"/>
  <c r="V16" i="5"/>
  <c r="W16" i="5"/>
  <c r="V11" i="5"/>
  <c r="R56" i="5"/>
  <c r="W56" i="5"/>
  <c r="U56" i="5"/>
  <c r="V56" i="5"/>
  <c r="R55" i="5"/>
  <c r="R59" i="5" s="1"/>
  <c r="F11" i="8" s="1"/>
  <c r="W55" i="5"/>
  <c r="U55" i="5"/>
  <c r="V55" i="5"/>
  <c r="M59" i="5"/>
  <c r="U54" i="5"/>
  <c r="V54" i="5"/>
  <c r="W54" i="5"/>
  <c r="L59" i="3"/>
  <c r="W54" i="3"/>
  <c r="T54" i="3"/>
  <c r="U54" i="3"/>
  <c r="V54" i="3"/>
  <c r="Q54" i="3"/>
  <c r="Q59" i="3" s="1"/>
  <c r="D11" i="8" s="1"/>
  <c r="P59" i="3"/>
  <c r="T24" i="6"/>
  <c r="R46" i="6"/>
  <c r="S46" i="6"/>
  <c r="U46" i="6"/>
  <c r="R28" i="6"/>
  <c r="S55" i="6"/>
  <c r="T8" i="6"/>
  <c r="S28" i="6"/>
  <c r="R13" i="5"/>
  <c r="U13" i="5"/>
  <c r="V13" i="5"/>
  <c r="W13" i="5"/>
  <c r="T10" i="3"/>
  <c r="U10" i="3"/>
  <c r="V10" i="3"/>
  <c r="W10" i="3"/>
  <c r="Q12" i="3"/>
  <c r="T12" i="3"/>
  <c r="U12" i="3"/>
  <c r="V12" i="3"/>
  <c r="W12" i="3"/>
  <c r="W17" i="3"/>
  <c r="T17" i="3"/>
  <c r="U17" i="3"/>
  <c r="V17" i="3"/>
  <c r="Q16" i="3"/>
  <c r="T16" i="3"/>
  <c r="U16" i="3"/>
  <c r="V16" i="3"/>
  <c r="W16" i="3"/>
  <c r="W14" i="3"/>
  <c r="T14" i="3"/>
  <c r="U14" i="3"/>
  <c r="V14" i="3"/>
  <c r="Q14" i="3"/>
  <c r="Q17" i="3"/>
  <c r="T9" i="3"/>
  <c r="U9" i="3"/>
  <c r="V9" i="3"/>
  <c r="W9" i="3"/>
  <c r="Q10" i="3"/>
  <c r="T18" i="3"/>
  <c r="U18" i="3"/>
  <c r="V18" i="3"/>
  <c r="W18" i="3"/>
  <c r="Q18" i="3"/>
  <c r="R9" i="5"/>
  <c r="U9" i="5"/>
  <c r="V9" i="5"/>
  <c r="W9" i="5"/>
  <c r="U10" i="5"/>
  <c r="V10" i="5"/>
  <c r="W10" i="5"/>
  <c r="L8" i="5"/>
  <c r="Q3" i="7" l="1"/>
  <c r="S3" i="7"/>
  <c r="H11" i="8"/>
  <c r="J11" i="8" s="1"/>
  <c r="H20" i="8"/>
  <c r="H16" i="8"/>
  <c r="R3" i="6"/>
  <c r="H9" i="8" s="1"/>
  <c r="L8" i="3"/>
  <c r="H13" i="8" l="1"/>
  <c r="V8" i="3"/>
  <c r="W8" i="3"/>
  <c r="U8" i="3"/>
  <c r="T8" i="3"/>
  <c r="P3" i="3"/>
  <c r="Q8" i="3"/>
  <c r="L3" i="3"/>
  <c r="T10" i="5"/>
  <c r="T11" i="5"/>
  <c r="T12" i="5"/>
  <c r="T14" i="5"/>
  <c r="T15" i="5"/>
  <c r="T18" i="5"/>
  <c r="T19" i="5"/>
  <c r="T20" i="5"/>
  <c r="T23" i="5"/>
  <c r="T25" i="5"/>
  <c r="T26" i="5"/>
  <c r="T29" i="5"/>
  <c r="T30" i="5"/>
  <c r="T31" i="5"/>
  <c r="T32" i="5"/>
  <c r="T33" i="5"/>
  <c r="T34" i="5"/>
  <c r="T35" i="5"/>
  <c r="T37" i="5"/>
  <c r="T40" i="5"/>
  <c r="T41" i="5"/>
  <c r="T43" i="5"/>
  <c r="T44" i="5"/>
  <c r="T45" i="5"/>
  <c r="T46" i="5"/>
  <c r="T47" i="5"/>
  <c r="T48" i="5"/>
  <c r="T49" i="5"/>
  <c r="T50" i="5"/>
  <c r="T52" i="5"/>
  <c r="T53" i="5"/>
  <c r="T55" i="5"/>
  <c r="T56" i="5"/>
  <c r="T57" i="5"/>
  <c r="T9" i="5" l="1"/>
  <c r="T51" i="5"/>
  <c r="T27" i="5"/>
  <c r="T36" i="5"/>
  <c r="T24" i="5"/>
  <c r="T38" i="5"/>
  <c r="T22" i="5"/>
  <c r="T21" i="5"/>
  <c r="T39" i="5"/>
  <c r="T54" i="5"/>
  <c r="T59" i="5" s="1"/>
  <c r="T42" i="5"/>
  <c r="T28" i="5"/>
  <c r="T17" i="5"/>
  <c r="T13" i="5"/>
  <c r="T16" i="5"/>
  <c r="Q3" i="3"/>
  <c r="D9" i="8" l="1"/>
  <c r="J8" i="5"/>
  <c r="C11" i="4"/>
  <c r="D13" i="8" l="1"/>
  <c r="M8" i="5"/>
  <c r="S55" i="5"/>
  <c r="S51" i="5"/>
  <c r="S47" i="5"/>
  <c r="S43" i="5"/>
  <c r="S39" i="5"/>
  <c r="S35" i="5"/>
  <c r="S31" i="5"/>
  <c r="S27" i="5"/>
  <c r="W8" i="5" l="1"/>
  <c r="V8" i="5"/>
  <c r="U8" i="5"/>
  <c r="T8" i="5"/>
  <c r="M3" i="5"/>
  <c r="S30" i="5"/>
  <c r="S42" i="5"/>
  <c r="S50" i="5"/>
  <c r="S26" i="5"/>
  <c r="S34" i="5"/>
  <c r="S38" i="5"/>
  <c r="S46" i="5"/>
  <c r="S54" i="5"/>
  <c r="S28" i="5"/>
  <c r="S32" i="5"/>
  <c r="S36" i="5"/>
  <c r="S40" i="5"/>
  <c r="S44" i="5"/>
  <c r="S48" i="5"/>
  <c r="S52" i="5"/>
  <c r="S56" i="5"/>
  <c r="S25" i="5"/>
  <c r="S29" i="5"/>
  <c r="S33" i="5"/>
  <c r="S37" i="5"/>
  <c r="S41" i="5"/>
  <c r="S45" i="5"/>
  <c r="S49" i="5"/>
  <c r="S53" i="5"/>
  <c r="S57" i="5"/>
  <c r="R8" i="5" l="1"/>
  <c r="Q3" i="5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7" i="4"/>
  <c r="H17" i="4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B5" i="4"/>
  <c r="R3" i="5" l="1"/>
  <c r="F9" i="8" s="1"/>
  <c r="J9" i="8" s="1"/>
  <c r="T3" i="5"/>
  <c r="S57" i="3"/>
  <c r="R56" i="3"/>
  <c r="R55" i="3"/>
  <c r="S54" i="3"/>
  <c r="S59" i="3" s="1"/>
  <c r="R54" i="3"/>
  <c r="R53" i="3"/>
  <c r="R52" i="3"/>
  <c r="R51" i="3"/>
  <c r="R50" i="3"/>
  <c r="S49" i="3"/>
  <c r="R49" i="3"/>
  <c r="R48" i="3"/>
  <c r="R47" i="3"/>
  <c r="R46" i="3"/>
  <c r="S45" i="3"/>
  <c r="R45" i="3"/>
  <c r="R44" i="3"/>
  <c r="R43" i="3"/>
  <c r="R42" i="3"/>
  <c r="S41" i="3"/>
  <c r="R41" i="3"/>
  <c r="R40" i="3"/>
  <c r="R39" i="3"/>
  <c r="R38" i="3"/>
  <c r="S37" i="3"/>
  <c r="R37" i="3"/>
  <c r="R36" i="3"/>
  <c r="R35" i="3"/>
  <c r="R34" i="3"/>
  <c r="S33" i="3"/>
  <c r="R33" i="3"/>
  <c r="R32" i="3"/>
  <c r="R31" i="3"/>
  <c r="R30" i="3"/>
  <c r="S29" i="3"/>
  <c r="R29" i="3"/>
  <c r="R28" i="3"/>
  <c r="R27" i="3"/>
  <c r="R26" i="3"/>
  <c r="S25" i="3"/>
  <c r="R25" i="3"/>
  <c r="R24" i="3"/>
  <c r="R23" i="3"/>
  <c r="R22" i="3"/>
  <c r="S21" i="3"/>
  <c r="R21" i="3"/>
  <c r="R20" i="3"/>
  <c r="R19" i="3"/>
  <c r="R18" i="3"/>
  <c r="S17" i="3"/>
  <c r="R17" i="3"/>
  <c r="J13" i="8" l="1"/>
  <c r="F13" i="8"/>
  <c r="F20" i="8"/>
  <c r="F18" i="8"/>
  <c r="J18" i="8" s="1"/>
  <c r="S27" i="3"/>
  <c r="S51" i="3"/>
  <c r="S19" i="3"/>
  <c r="S31" i="3"/>
  <c r="S35" i="3"/>
  <c r="S43" i="3"/>
  <c r="S47" i="3"/>
  <c r="S55" i="3"/>
  <c r="S24" i="3"/>
  <c r="S32" i="3"/>
  <c r="S36" i="3"/>
  <c r="S40" i="3"/>
  <c r="S44" i="3"/>
  <c r="S48" i="3"/>
  <c r="S20" i="3"/>
  <c r="S28" i="3"/>
  <c r="S52" i="3"/>
  <c r="S23" i="3"/>
  <c r="S39" i="3"/>
  <c r="S56" i="3"/>
  <c r="S53" i="3"/>
  <c r="R57" i="3"/>
  <c r="S18" i="3"/>
  <c r="S22" i="3"/>
  <c r="S26" i="3"/>
  <c r="S30" i="3"/>
  <c r="S34" i="3"/>
  <c r="S38" i="3"/>
  <c r="S42" i="3"/>
  <c r="S46" i="3"/>
  <c r="S50" i="3"/>
  <c r="S11" i="3"/>
  <c r="R11" i="3"/>
  <c r="R12" i="3"/>
  <c r="S12" i="3"/>
  <c r="S16" i="3"/>
  <c r="R16" i="3"/>
  <c r="S14" i="3"/>
  <c r="R14" i="3"/>
  <c r="S13" i="3"/>
  <c r="R13" i="3"/>
  <c r="R15" i="3"/>
  <c r="S15" i="3"/>
  <c r="S8" i="3"/>
  <c r="R8" i="3"/>
  <c r="R9" i="3"/>
  <c r="S9" i="3"/>
  <c r="S10" i="3"/>
  <c r="R10" i="3"/>
  <c r="S3" i="3" l="1"/>
  <c r="D20" i="8" l="1"/>
  <c r="J20" i="8" s="1"/>
  <c r="D16" i="8"/>
  <c r="J16" i="8" s="1"/>
</calcChain>
</file>

<file path=xl/sharedStrings.xml><?xml version="1.0" encoding="utf-8"?>
<sst xmlns="http://schemas.openxmlformats.org/spreadsheetml/2006/main" count="645" uniqueCount="316">
  <si>
    <t>Příjezdy</t>
  </si>
  <si>
    <t>Částka za mobilitu</t>
  </si>
  <si>
    <t>Identifikace mobility</t>
  </si>
  <si>
    <t>Mobility - počet příjezdů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</si>
  <si>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</si>
  <si>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</si>
  <si>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</si>
  <si>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</si>
  <si>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</si>
  <si>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</si>
  <si>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</si>
  <si>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</si>
  <si>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</si>
  <si>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</si>
  <si>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</si>
  <si>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</si>
  <si>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</si>
  <si>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</si>
  <si>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</si>
  <si>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</si>
  <si>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</si>
  <si>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</si>
  <si>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</si>
  <si>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</si>
  <si>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</si>
  <si>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</si>
  <si>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</si>
  <si>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</si>
  <si>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</si>
  <si>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</si>
  <si>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</si>
  <si>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</si>
  <si>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</si>
  <si>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</si>
  <si>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</si>
  <si>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</si>
  <si>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</si>
  <si>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</si>
  <si>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</si>
  <si>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</si>
  <si>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</si>
  <si>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</si>
  <si>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</si>
  <si>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</si>
  <si>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</si>
  <si>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</si>
  <si>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</si>
  <si>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</si>
  <si>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</si>
  <si>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</si>
  <si>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</si>
  <si>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</si>
  <si>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</si>
  <si>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</si>
  <si>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Jednotkový náklad:</t>
  </si>
  <si>
    <t>Příspěvěk na rodinu:</t>
  </si>
  <si>
    <t>Celkem</t>
  </si>
  <si>
    <t>Celkem za KA1 - příjezdy Kč:</t>
  </si>
  <si>
    <t>Stát</t>
  </si>
  <si>
    <t>Albánie</t>
  </si>
  <si>
    <t>Alžírsko</t>
  </si>
  <si>
    <t>Angola</t>
  </si>
  <si>
    <t>Argentina</t>
  </si>
  <si>
    <t>Arménie</t>
  </si>
  <si>
    <t>Austrálie</t>
  </si>
  <si>
    <t>Ázerbájdžán</t>
  </si>
  <si>
    <t>Bangladéš</t>
  </si>
  <si>
    <t>Barbados</t>
  </si>
  <si>
    <t xml:space="preserve">Belgie  </t>
  </si>
  <si>
    <t>Belize</t>
  </si>
  <si>
    <t>Bělorusko</t>
  </si>
  <si>
    <t>Benin</t>
  </si>
  <si>
    <t>Bermudy</t>
  </si>
  <si>
    <t>Bolívie</t>
  </si>
  <si>
    <t>Bosna a Hercegovina</t>
  </si>
  <si>
    <t>Botswana</t>
  </si>
  <si>
    <t>Brazílie</t>
  </si>
  <si>
    <t>Bulharsko</t>
  </si>
  <si>
    <t>Burkina Faso</t>
  </si>
  <si>
    <t>Burundi</t>
  </si>
  <si>
    <t>Čad</t>
  </si>
  <si>
    <t>Černá Hora</t>
  </si>
  <si>
    <t xml:space="preserve">Česká republika   </t>
  </si>
  <si>
    <t>Čína</t>
  </si>
  <si>
    <t>Dánsko</t>
  </si>
  <si>
    <t>Demokratická republika Kongo</t>
  </si>
  <si>
    <t>Dominikánská republika</t>
  </si>
  <si>
    <t>Džibutsko</t>
  </si>
  <si>
    <t>Egypt</t>
  </si>
  <si>
    <t>Ekvádor</t>
  </si>
  <si>
    <t>Eritrea</t>
  </si>
  <si>
    <t>Estonsko</t>
  </si>
  <si>
    <t>Etiopie</t>
  </si>
  <si>
    <t>Faerské ostrovy</t>
  </si>
  <si>
    <t>Fidži</t>
  </si>
  <si>
    <t>Filipíny</t>
  </si>
  <si>
    <t>Finsko</t>
  </si>
  <si>
    <t>Francie</t>
  </si>
  <si>
    <t>Gabon</t>
  </si>
  <si>
    <t>Gambie</t>
  </si>
  <si>
    <t>Ghana</t>
  </si>
  <si>
    <t>Gruzie</t>
  </si>
  <si>
    <t>Guatemala</t>
  </si>
  <si>
    <t>Guinea</t>
  </si>
  <si>
    <t>Guinea-Bissau</t>
  </si>
  <si>
    <t>Guyana</t>
  </si>
  <si>
    <t>Haiti</t>
  </si>
  <si>
    <t>Honduras</t>
  </si>
  <si>
    <t>Hongkong</t>
  </si>
  <si>
    <t>Chile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</si>
  <si>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</si>
  <si>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</si>
  <si>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</si>
  <si>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</si>
  <si>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</si>
  <si>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</si>
  <si>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</si>
  <si>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</si>
  <si>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</si>
  <si>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</si>
  <si>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</si>
  <si>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</si>
  <si>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</si>
  <si>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</si>
  <si>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</si>
  <si>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</si>
  <si>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</si>
  <si>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</si>
  <si>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</si>
  <si>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</si>
  <si>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</si>
  <si>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</si>
  <si>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Kosovo</t>
  </si>
  <si>
    <t>Kostarika</t>
  </si>
  <si>
    <t>Kuba</t>
  </si>
  <si>
    <t>Kypr</t>
  </si>
  <si>
    <t>Kyrgyzstán</t>
  </si>
  <si>
    <t>Laos</t>
  </si>
  <si>
    <t>Lesotho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</si>
  <si>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</si>
  <si>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</si>
  <si>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</si>
  <si>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</si>
  <si>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</si>
  <si>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</si>
  <si>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</si>
  <si>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</si>
  <si>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</si>
  <si>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Malajsie</t>
  </si>
  <si>
    <t>Malawi</t>
  </si>
  <si>
    <t>Mali</t>
  </si>
  <si>
    <t>Malta</t>
  </si>
  <si>
    <t>Maroko</t>
  </si>
  <si>
    <t>Mauricius</t>
  </si>
  <si>
    <t>Mauritánie</t>
  </si>
  <si>
    <t>Mexiko</t>
  </si>
  <si>
    <t>Moldavsko</t>
  </si>
  <si>
    <t>Mosambik</t>
  </si>
  <si>
    <t>Myanmar</t>
  </si>
  <si>
    <t>Namibie</t>
  </si>
  <si>
    <t>Německo</t>
  </si>
  <si>
    <t>Nepál</t>
  </si>
  <si>
    <t>Niger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</si>
  <si>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</si>
  <si>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</si>
  <si>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</si>
  <si>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</si>
  <si>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</si>
  <si>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</si>
  <si>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</si>
  <si>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</si>
  <si>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Panama</t>
  </si>
  <si>
    <t>Papua-Nová Guinea</t>
  </si>
  <si>
    <t>Paraguay</t>
  </si>
  <si>
    <t>Peru</t>
  </si>
  <si>
    <t>Pobřeží slonoviny</t>
  </si>
  <si>
    <t>Polsko</t>
  </si>
  <si>
    <t>Portugalsko</t>
  </si>
  <si>
    <t>Rakousko</t>
  </si>
  <si>
    <t>Republika Severní Makedonie</t>
  </si>
  <si>
    <t>Rumunsko</t>
  </si>
  <si>
    <t>Rusko</t>
  </si>
  <si>
    <t>Rwanda</t>
  </si>
  <si>
    <t>Řecko</t>
  </si>
  <si>
    <t>Salvador</t>
  </si>
  <si>
    <t>Samoa</t>
  </si>
  <si>
    <t>Saúdská Arábie</t>
  </si>
  <si>
    <t>Senegal</t>
  </si>
  <si>
    <t>Sierra Leone</t>
  </si>
  <si>
    <t>Singapur</t>
  </si>
  <si>
    <t>Slovensko</t>
  </si>
  <si>
    <t>Slovinsko</t>
  </si>
  <si>
    <t>Spojené arabské emiráty</t>
  </si>
  <si>
    <t>Spojené království Velké Británie a Severního Irska</t>
  </si>
  <si>
    <t>Spojené státy americké</t>
  </si>
  <si>
    <t>Srbsko</t>
  </si>
  <si>
    <t>Srí Lanka</t>
  </si>
  <si>
    <t>Středoafrická republika</t>
  </si>
  <si>
    <t>Súdán</t>
  </si>
  <si>
    <t>Surinam</t>
  </si>
  <si>
    <t>Svazijsko</t>
  </si>
  <si>
    <t>Sýrie</t>
  </si>
  <si>
    <t>Šalomounovy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</si>
  <si>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</si>
  <si>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</si>
  <si>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</si>
  <si>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</si>
  <si>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</si>
  <si>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</si>
  <si>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</si>
  <si>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Togo</t>
  </si>
  <si>
    <t>Tonga</t>
  </si>
  <si>
    <t>Trinidad a Tobago</t>
  </si>
  <si>
    <t>Tunisko</t>
  </si>
  <si>
    <t>Turecko</t>
  </si>
  <si>
    <t>Turkmenistán</t>
  </si>
  <si>
    <t>Uganda</t>
  </si>
  <si>
    <t>Ukrajina</t>
  </si>
  <si>
    <t>Uruguay</t>
  </si>
  <si>
    <t>Uzbekistán</t>
  </si>
  <si>
    <t>Vanuatu</t>
  </si>
  <si>
    <t>Venezuela</t>
  </si>
  <si>
    <t>Vietnam</t>
  </si>
  <si>
    <t>Východní Timor</t>
  </si>
  <si>
    <t>Zambie</t>
  </si>
  <si>
    <t>Zimbabwe</t>
  </si>
  <si>
    <t>check</t>
  </si>
  <si>
    <t>Výjezdy</t>
  </si>
  <si>
    <t>Země</t>
  </si>
  <si>
    <t>vyberte 
ze seznamu</t>
  </si>
  <si>
    <t>za celou dobu trvání mobility</t>
  </si>
  <si>
    <t>Mobility - počet výjezdů</t>
  </si>
  <si>
    <t>Počet měsíců mobility</t>
  </si>
  <si>
    <t>12 - 24</t>
  </si>
  <si>
    <t>Úvazek</t>
  </si>
  <si>
    <t>0,5 - 1</t>
  </si>
  <si>
    <t>Personální část</t>
  </si>
  <si>
    <t>ostatní</t>
  </si>
  <si>
    <t>Rodina</t>
  </si>
  <si>
    <t>Cena jednotky za mobilitu</t>
  </si>
  <si>
    <t>Korekční koeficient</t>
  </si>
  <si>
    <t>produktivní hodina</t>
  </si>
  <si>
    <t>viz Příloha č. 2 výzvy</t>
  </si>
  <si>
    <t>S rodinou</t>
  </si>
  <si>
    <t>vyberte Ano/Ne</t>
  </si>
  <si>
    <t>Počet měsíců pobytu rodiny</t>
  </si>
  <si>
    <t>vyplňte číslo 
do 24</t>
  </si>
  <si>
    <t>Ano</t>
  </si>
  <si>
    <t>Ne</t>
  </si>
  <si>
    <t>Požadovaná částka celkem</t>
  </si>
  <si>
    <t>1720 hodn - určená délka roku</t>
  </si>
  <si>
    <t>Indikátor</t>
  </si>
  <si>
    <t>Částka za rodinu</t>
  </si>
  <si>
    <t>Délka mobility</t>
  </si>
  <si>
    <t>Korekční kooficient pro výjezd</t>
  </si>
  <si>
    <t>Hodnota</t>
  </si>
  <si>
    <t>PHY</t>
  </si>
  <si>
    <t>LIF</t>
  </si>
  <si>
    <t>CHE</t>
  </si>
  <si>
    <t>SOC</t>
  </si>
  <si>
    <t>ENG</t>
  </si>
  <si>
    <t>ECO</t>
  </si>
  <si>
    <t>ENV</t>
  </si>
  <si>
    <t>MAT</t>
  </si>
  <si>
    <t>Obory</t>
  </si>
  <si>
    <t>Příjezd ze země</t>
  </si>
  <si>
    <t>Vědecký obor</t>
  </si>
  <si>
    <t>Mobilita</t>
  </si>
  <si>
    <t>Seal of Excellence</t>
  </si>
  <si>
    <t>Cena jednotky mobility</t>
  </si>
  <si>
    <t>Počet jednotek</t>
  </si>
  <si>
    <t>hodin</t>
  </si>
  <si>
    <t>Počet hodin</t>
  </si>
  <si>
    <t>Celkem za KA2 - výjezdy Kč:</t>
  </si>
  <si>
    <t>KA2: Výjezdy</t>
  </si>
  <si>
    <t>KA1: Příjezdy</t>
  </si>
  <si>
    <t>KA3: výjezdová část</t>
  </si>
  <si>
    <t>KA3: příjezdová část</t>
  </si>
  <si>
    <t>K A L K U L A Č K A   M O B I L I T</t>
  </si>
  <si>
    <t>KA1 - Příjezdy do ČR</t>
  </si>
  <si>
    <t>KA2 - Výjezdy z ČR</t>
  </si>
  <si>
    <t>KA3 - Global Postdoctoral Fellowships</t>
  </si>
  <si>
    <t>208 002 Mobility - Počet příjezdů</t>
  </si>
  <si>
    <t>204 032 Mobility - Počet výjezdů</t>
  </si>
  <si>
    <t>Částka rozpočtu:</t>
  </si>
  <si>
    <t>244 021 - Počet přímo ovlivněných osob EFRR intervencí</t>
  </si>
  <si>
    <t xml:space="preserve">výzvy č. 02_22_010 MSCA FELLOWSHIPS CZ </t>
  </si>
  <si>
    <t xml:space="preserve">     Základní pravidla pro vyplňování kalkulačky:</t>
  </si>
  <si>
    <t xml:space="preserve">    1. Vyplňují se vždy pouze bílé buňky.</t>
  </si>
  <si>
    <t xml:space="preserve">    2. Hodnoty nekopírujte a nepřesunujte, vždy je ručně vepište.</t>
  </si>
  <si>
    <t xml:space="preserve">    3. Pokud je v poli rozevírací seznam, použijte ho, pole nevypisujte.</t>
  </si>
  <si>
    <t>Indikátory:</t>
  </si>
  <si>
    <t>z toho SoE GBER</t>
  </si>
  <si>
    <t>z toho bez SoE mimo GBER</t>
  </si>
  <si>
    <t>SoE:</t>
  </si>
  <si>
    <t>Celkem za KA3 - výjezdy Kč:</t>
  </si>
  <si>
    <t>Celkem za KA3 - příjezdy Kč:</t>
  </si>
  <si>
    <t>HESLO:</t>
  </si>
  <si>
    <t>amos</t>
  </si>
  <si>
    <t>max 12</t>
  </si>
  <si>
    <t>Placement</t>
  </si>
  <si>
    <t>Identifikace</t>
  </si>
  <si>
    <t>Celkem za placement:</t>
  </si>
  <si>
    <t>1 - 6</t>
  </si>
  <si>
    <t>Cena jednotky za placement</t>
  </si>
  <si>
    <t>Částka za placement</t>
  </si>
  <si>
    <t>vyplňte číslo 
do 6</t>
  </si>
  <si>
    <t>vyplňte číslo 
do 12</t>
  </si>
  <si>
    <t>KA1</t>
  </si>
  <si>
    <t>KA2</t>
  </si>
  <si>
    <t>KA3</t>
  </si>
  <si>
    <t>Souvisí s KA</t>
  </si>
  <si>
    <t>vyberte KA1-KA3</t>
  </si>
  <si>
    <t>Celkem za mobilitu</t>
  </si>
  <si>
    <t>Požadovaná částka celkem
(mimo placement)</t>
  </si>
  <si>
    <t>Počet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</si>
</sst>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_ ;\-#,##0\ 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4" tint="-0.499984740745262"/>
      <name val="Segoe UI"/>
      <family val="2"/>
      <charset val="238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theme="2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D5EAFF"/>
        <bgColor indexed="64"/>
      </patternFill>
    </fill>
    <fill>
      <patternFill patternType="solid">
        <fgColor rgb="FFB9D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DCB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FE7F"/>
        <bgColor indexed="64"/>
      </patternFill>
    </fill>
    <fill>
      <patternFill patternType="solid">
        <fgColor rgb="FF61FFB0"/>
        <bgColor indexed="64"/>
      </patternFill>
    </fill>
    <fill>
      <patternFill patternType="solid">
        <fgColor rgb="FFB3FFD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FF3B"/>
        <bgColor indexed="64"/>
      </patternFill>
    </fill>
    <fill>
      <patternFill patternType="solid">
        <fgColor rgb="FFE7E2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4A7"/>
        <bgColor indexed="64"/>
      </patternFill>
    </fill>
    <fill>
      <patternFill patternType="solid">
        <fgColor rgb="FFFFE0D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67">
    <xf numFmtId="0" fontId="0" fillId="0" borderId="0" xfId="0"/>
    <xf numFmtId="0" fontId="9" fillId="7" borderId="0" xfId="0" applyFont="1" applyFill="1"/>
    <xf numFmtId="164" fontId="0" fillId="0" borderId="0" xfId="0" applyNumberFormat="1"/>
    <xf numFmtId="165" fontId="0" fillId="0" borderId="0" xfId="0" applyNumberFormat="1"/>
    <xf numFmtId="0" fontId="11" fillId="0" borderId="2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0" fillId="0" borderId="17" xfId="0" applyBorder="1"/>
    <xf numFmtId="0" fontId="11" fillId="0" borderId="13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0" fillId="10" borderId="14" xfId="0" applyFill="1" applyBorder="1" applyAlignment="1" applyProtection="1">
      <alignment horizontal="center"/>
      <protection hidden="1"/>
    </xf>
    <xf numFmtId="0" fontId="0" fillId="10" borderId="24" xfId="0" applyFill="1" applyBorder="1" applyAlignment="1" applyProtection="1">
      <alignment horizontal="center"/>
      <protection hidden="1"/>
    </xf>
    <xf numFmtId="0" fontId="0" fillId="10" borderId="10" xfId="0" applyFill="1" applyBorder="1" applyAlignment="1" applyProtection="1">
      <alignment horizontal="center"/>
      <protection hidden="1"/>
    </xf>
    <xf numFmtId="165" fontId="0" fillId="10" borderId="29" xfId="1" applyNumberFormat="1" applyFont="1" applyFill="1" applyBorder="1" applyProtection="1">
      <protection hidden="1"/>
    </xf>
    <xf numFmtId="165" fontId="0" fillId="10" borderId="25" xfId="1" applyNumberFormat="1" applyFont="1" applyFill="1" applyBorder="1" applyProtection="1">
      <protection hidden="1"/>
    </xf>
    <xf numFmtId="165" fontId="0" fillId="10" borderId="36" xfId="1" applyNumberFormat="1" applyFont="1" applyFill="1" applyBorder="1" applyProtection="1">
      <protection hidden="1"/>
    </xf>
    <xf numFmtId="3" fontId="0" fillId="0" borderId="28" xfId="0" applyNumberForma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left"/>
      <protection locked="0"/>
    </xf>
    <xf numFmtId="4" fontId="0" fillId="0" borderId="28" xfId="0" applyNumberFormat="1" applyBorder="1" applyAlignment="1" applyProtection="1">
      <alignment horizontal="center"/>
      <protection locked="0"/>
    </xf>
    <xf numFmtId="3" fontId="0" fillId="0" borderId="23" xfId="0" applyNumberFormat="1" applyBorder="1" applyAlignment="1" applyProtection="1">
      <alignment horizontal="center"/>
      <protection locked="0"/>
    </xf>
    <xf numFmtId="4" fontId="0" fillId="0" borderId="23" xfId="0" applyNumberFormat="1" applyBorder="1" applyAlignment="1" applyProtection="1">
      <alignment horizontal="center"/>
      <protection locked="0"/>
    </xf>
    <xf numFmtId="3" fontId="0" fillId="0" borderId="35" xfId="0" applyNumberFormat="1" applyBorder="1" applyAlignment="1" applyProtection="1">
      <alignment horizontal="center"/>
      <protection locked="0"/>
    </xf>
    <xf numFmtId="4" fontId="0" fillId="0" borderId="35" xfId="0" applyNumberFormat="1" applyBorder="1" applyAlignment="1" applyProtection="1">
      <alignment horizontal="center"/>
      <protection locked="0"/>
    </xf>
    <xf numFmtId="165" fontId="0" fillId="0" borderId="37" xfId="1" applyNumberFormat="1" applyFont="1" applyFill="1" applyBorder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2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3" fillId="2" borderId="0" xfId="0" applyFont="1" applyFill="1" applyProtection="1"/>
    <xf numFmtId="0" fontId="4" fillId="8" borderId="5" xfId="0" applyFont="1" applyFill="1" applyBorder="1" applyAlignment="1" applyProtection="1">
      <alignment horizontal="right" vertical="center"/>
    </xf>
    <xf numFmtId="0" fontId="5" fillId="8" borderId="0" xfId="0" applyFont="1" applyFill="1" applyBorder="1" applyAlignment="1" applyProtection="1">
      <alignment horizontal="center" vertical="center" wrapText="1"/>
    </xf>
    <xf numFmtId="0" fontId="6" fillId="8" borderId="0" xfId="0" applyFont="1" applyFill="1" applyBorder="1" applyAlignment="1" applyProtection="1">
      <alignment vertical="center"/>
    </xf>
    <xf numFmtId="164" fontId="6" fillId="8" borderId="0" xfId="0" applyNumberFormat="1" applyFont="1" applyFill="1" applyBorder="1" applyAlignment="1" applyProtection="1">
      <alignment vertical="center"/>
    </xf>
    <xf numFmtId="0" fontId="6" fillId="8" borderId="12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8" fillId="8" borderId="5" xfId="0" applyFont="1" applyFill="1" applyBorder="1" applyAlignment="1" applyProtection="1">
      <alignment horizontal="right" vertical="center"/>
    </xf>
    <xf numFmtId="0" fontId="3" fillId="2" borderId="0" xfId="0" applyFont="1" applyFill="1" applyAlignment="1" applyProtection="1">
      <alignment horizontal="center" vertical="center"/>
    </xf>
    <xf numFmtId="0" fontId="6" fillId="8" borderId="0" xfId="0" applyFont="1" applyFill="1" applyBorder="1" applyAlignment="1" applyProtection="1">
      <alignment horizontal="center" vertical="center"/>
    </xf>
    <xf numFmtId="49" fontId="13" fillId="11" borderId="0" xfId="0" applyNumberFormat="1" applyFont="1" applyFill="1" applyBorder="1" applyAlignment="1" applyProtection="1">
      <alignment horizontal="center" vertical="center" wrapText="1"/>
    </xf>
    <xf numFmtId="0" fontId="3" fillId="8" borderId="0" xfId="0" applyFont="1" applyFill="1" applyBorder="1" applyAlignment="1" applyProtection="1">
      <alignment horizontal="center" vertical="center" wrapText="1"/>
    </xf>
    <xf numFmtId="0" fontId="3" fillId="8" borderId="12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10" borderId="27" xfId="0" applyFill="1" applyBorder="1" applyAlignment="1" applyProtection="1">
      <alignment horizontal="right"/>
    </xf>
    <xf numFmtId="0" fontId="0" fillId="10" borderId="22" xfId="0" applyFill="1" applyBorder="1" applyAlignment="1" applyProtection="1">
      <alignment horizontal="right"/>
    </xf>
    <xf numFmtId="0" fontId="0" fillId="10" borderId="32" xfId="0" applyFill="1" applyBorder="1" applyAlignment="1" applyProtection="1">
      <alignment horizontal="right"/>
    </xf>
    <xf numFmtId="0" fontId="0" fillId="2" borderId="0" xfId="0" applyFill="1" applyAlignment="1" applyProtection="1">
      <alignment horizontal="left"/>
    </xf>
    <xf numFmtId="0" fontId="0" fillId="10" borderId="37" xfId="0" applyFill="1" applyBorder="1" applyAlignment="1" applyProtection="1">
      <alignment horizontal="center"/>
      <protection hidden="1"/>
    </xf>
    <xf numFmtId="0" fontId="0" fillId="10" borderId="30" xfId="0" applyFill="1" applyBorder="1" applyAlignment="1" applyProtection="1">
      <alignment horizontal="center"/>
      <protection hidden="1"/>
    </xf>
    <xf numFmtId="165" fontId="0" fillId="10" borderId="30" xfId="0" applyNumberFormat="1" applyFill="1" applyBorder="1" applyAlignment="1" applyProtection="1">
      <alignment horizontal="center"/>
      <protection hidden="1"/>
    </xf>
    <xf numFmtId="0" fontId="0" fillId="10" borderId="33" xfId="0" applyFill="1" applyBorder="1" applyAlignment="1" applyProtection="1">
      <alignment horizontal="center"/>
      <protection hidden="1"/>
    </xf>
    <xf numFmtId="165" fontId="0" fillId="10" borderId="33" xfId="0" applyNumberFormat="1" applyFill="1" applyBorder="1" applyAlignment="1" applyProtection="1">
      <alignment horizontal="center"/>
      <protection hidden="1"/>
    </xf>
    <xf numFmtId="165" fontId="0" fillId="0" borderId="30" xfId="1" applyNumberFormat="1" applyFont="1" applyFill="1" applyBorder="1" applyAlignment="1" applyProtection="1">
      <alignment horizontal="center"/>
      <protection locked="0"/>
    </xf>
    <xf numFmtId="165" fontId="0" fillId="0" borderId="33" xfId="1" applyNumberFormat="1" applyFont="1" applyFill="1" applyBorder="1" applyAlignment="1" applyProtection="1">
      <alignment horizontal="center"/>
      <protection locked="0"/>
    </xf>
    <xf numFmtId="0" fontId="0" fillId="13" borderId="0" xfId="0" applyFill="1"/>
    <xf numFmtId="0" fontId="0" fillId="13" borderId="26" xfId="0" applyFill="1" applyBorder="1"/>
    <xf numFmtId="0" fontId="14" fillId="0" borderId="0" xfId="0" applyFont="1" applyAlignment="1">
      <alignment horizontal="left" vertical="center" indent="1"/>
    </xf>
    <xf numFmtId="0" fontId="0" fillId="0" borderId="28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3" fontId="0" fillId="0" borderId="20" xfId="0" applyNumberFormat="1" applyBorder="1" applyAlignment="1" applyProtection="1">
      <alignment horizontal="center"/>
      <protection locked="0"/>
    </xf>
    <xf numFmtId="4" fontId="0" fillId="0" borderId="20" xfId="0" applyNumberFormat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" fontId="0" fillId="10" borderId="37" xfId="0" applyNumberFormat="1" applyFill="1" applyBorder="1" applyAlignment="1" applyProtection="1">
      <alignment horizontal="center"/>
      <protection hidden="1"/>
    </xf>
    <xf numFmtId="4" fontId="0" fillId="10" borderId="30" xfId="0" applyNumberFormat="1" applyFill="1" applyBorder="1" applyAlignment="1" applyProtection="1">
      <alignment horizontal="center"/>
      <protection hidden="1"/>
    </xf>
    <xf numFmtId="4" fontId="0" fillId="10" borderId="33" xfId="0" applyNumberFormat="1" applyFill="1" applyBorder="1" applyAlignment="1" applyProtection="1">
      <alignment horizontal="center"/>
      <protection hidden="1"/>
    </xf>
    <xf numFmtId="0" fontId="0" fillId="0" borderId="35" xfId="0" applyBorder="1" applyAlignment="1" applyProtection="1">
      <alignment horizontal="center"/>
      <protection locked="0"/>
    </xf>
    <xf numFmtId="164" fontId="6" fillId="4" borderId="26" xfId="0" applyNumberFormat="1" applyFont="1" applyFill="1" applyBorder="1" applyAlignment="1" applyProtection="1">
      <alignment vertical="center"/>
    </xf>
    <xf numFmtId="0" fontId="7" fillId="4" borderId="1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right" vertical="center"/>
    </xf>
    <xf numFmtId="164" fontId="7" fillId="4" borderId="9" xfId="0" applyNumberFormat="1" applyFont="1" applyFill="1" applyBorder="1" applyAlignment="1" applyProtection="1">
      <alignment vertical="center" wrapText="1"/>
    </xf>
    <xf numFmtId="164" fontId="7" fillId="4" borderId="26" xfId="0" applyNumberFormat="1" applyFont="1" applyFill="1" applyBorder="1" applyAlignment="1" applyProtection="1">
      <alignment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vertical="center"/>
    </xf>
    <xf numFmtId="0" fontId="4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 wrapText="1"/>
    </xf>
    <xf numFmtId="49" fontId="1" fillId="14" borderId="16" xfId="0" applyNumberFormat="1" applyFon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0" fillId="6" borderId="19" xfId="0" applyFill="1" applyBorder="1" applyProtection="1"/>
    <xf numFmtId="0" fontId="0" fillId="6" borderId="22" xfId="0" applyFill="1" applyBorder="1" applyProtection="1"/>
    <xf numFmtId="0" fontId="0" fillId="6" borderId="32" xfId="0" applyFill="1" applyBorder="1" applyProtection="1"/>
    <xf numFmtId="4" fontId="0" fillId="6" borderId="20" xfId="0" applyNumberFormat="1" applyFill="1" applyBorder="1" applyProtection="1">
      <protection hidden="1"/>
    </xf>
    <xf numFmtId="4" fontId="0" fillId="6" borderId="38" xfId="0" applyNumberFormat="1" applyFill="1" applyBorder="1" applyProtection="1">
      <protection hidden="1"/>
    </xf>
    <xf numFmtId="164" fontId="0" fillId="6" borderId="21" xfId="0" applyNumberFormat="1" applyFill="1" applyBorder="1" applyProtection="1">
      <protection hidden="1"/>
    </xf>
    <xf numFmtId="4" fontId="0" fillId="6" borderId="39" xfId="0" applyNumberFormat="1" applyFill="1" applyBorder="1" applyProtection="1">
      <protection hidden="1"/>
    </xf>
    <xf numFmtId="4" fontId="0" fillId="6" borderId="40" xfId="0" applyNumberFormat="1" applyFill="1" applyBorder="1" applyProtection="1">
      <protection hidden="1"/>
    </xf>
    <xf numFmtId="164" fontId="0" fillId="6" borderId="41" xfId="0" applyNumberFormat="1" applyFill="1" applyBorder="1" applyProtection="1">
      <protection hidden="1"/>
    </xf>
    <xf numFmtId="0" fontId="2" fillId="2" borderId="0" xfId="0" applyFont="1" applyFill="1" applyProtection="1">
      <protection hidden="1"/>
    </xf>
    <xf numFmtId="0" fontId="0" fillId="6" borderId="4" xfId="0" applyFill="1" applyBorder="1" applyAlignment="1" applyProtection="1">
      <alignment horizontal="center"/>
      <protection hidden="1"/>
    </xf>
    <xf numFmtId="0" fontId="0" fillId="6" borderId="24" xfId="0" applyFill="1" applyBorder="1" applyAlignment="1" applyProtection="1">
      <alignment horizontal="center"/>
      <protection hidden="1"/>
    </xf>
    <xf numFmtId="164" fontId="0" fillId="6" borderId="25" xfId="0" applyNumberFormat="1" applyFill="1" applyBorder="1" applyProtection="1">
      <protection hidden="1"/>
    </xf>
    <xf numFmtId="164" fontId="0" fillId="6" borderId="36" xfId="0" applyNumberFormat="1" applyFill="1" applyBorder="1" applyProtection="1">
      <protection hidden="1"/>
    </xf>
    <xf numFmtId="0" fontId="0" fillId="6" borderId="10" xfId="0" applyFill="1" applyBorder="1" applyAlignment="1" applyProtection="1">
      <alignment horizontal="center"/>
      <protection hidden="1"/>
    </xf>
    <xf numFmtId="4" fontId="0" fillId="10" borderId="37" xfId="0" applyNumberFormat="1" applyFill="1" applyBorder="1" applyAlignment="1" applyProtection="1">
      <alignment horizontal="right"/>
      <protection hidden="1"/>
    </xf>
    <xf numFmtId="4" fontId="0" fillId="10" borderId="30" xfId="0" applyNumberFormat="1" applyFill="1" applyBorder="1" applyAlignment="1" applyProtection="1">
      <alignment horizontal="right"/>
      <protection hidden="1"/>
    </xf>
    <xf numFmtId="4" fontId="0" fillId="10" borderId="33" xfId="0" applyNumberFormat="1" applyFill="1" applyBorder="1" applyAlignment="1" applyProtection="1">
      <alignment horizontal="right"/>
      <protection hidden="1"/>
    </xf>
    <xf numFmtId="0" fontId="0" fillId="0" borderId="23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6" fillId="4" borderId="8" xfId="0" applyFont="1" applyFill="1" applyBorder="1" applyAlignment="1" applyProtection="1">
      <alignment horizontal="right" vertical="center"/>
    </xf>
    <xf numFmtId="0" fontId="0" fillId="0" borderId="28" xfId="0" applyBorder="1" applyAlignment="1" applyProtection="1">
      <alignment horizontal="left"/>
      <protection locked="0"/>
    </xf>
    <xf numFmtId="0" fontId="4" fillId="15" borderId="5" xfId="0" applyFont="1" applyFill="1" applyBorder="1" applyAlignment="1" applyProtection="1">
      <alignment horizontal="right" vertical="center"/>
    </xf>
    <xf numFmtId="0" fontId="8" fillId="15" borderId="5" xfId="0" applyFont="1" applyFill="1" applyBorder="1" applyAlignment="1" applyProtection="1">
      <alignment horizontal="right" vertical="center"/>
    </xf>
    <xf numFmtId="0" fontId="6" fillId="15" borderId="0" xfId="0" applyFont="1" applyFill="1" applyBorder="1" applyAlignment="1" applyProtection="1">
      <alignment vertical="center"/>
    </xf>
    <xf numFmtId="0" fontId="6" fillId="15" borderId="12" xfId="0" applyFont="1" applyFill="1" applyBorder="1" applyAlignment="1" applyProtection="1">
      <alignment vertical="center"/>
    </xf>
    <xf numFmtId="0" fontId="3" fillId="15" borderId="0" xfId="0" applyFont="1" applyFill="1" applyBorder="1" applyAlignment="1" applyProtection="1">
      <alignment horizontal="center" vertical="center" wrapText="1"/>
    </xf>
    <xf numFmtId="0" fontId="3" fillId="15" borderId="12" xfId="0" applyFont="1" applyFill="1" applyBorder="1" applyAlignment="1" applyProtection="1">
      <alignment horizontal="center" vertical="center" wrapText="1"/>
    </xf>
    <xf numFmtId="164" fontId="6" fillId="15" borderId="0" xfId="0" applyNumberFormat="1" applyFont="1" applyFill="1" applyBorder="1" applyAlignment="1" applyProtection="1">
      <alignment vertical="center"/>
    </xf>
    <xf numFmtId="0" fontId="5" fillId="15" borderId="0" xfId="0" applyFont="1" applyFill="1" applyBorder="1" applyAlignment="1" applyProtection="1">
      <alignment horizontal="center" vertical="center" wrapText="1"/>
    </xf>
    <xf numFmtId="0" fontId="6" fillId="15" borderId="0" xfId="0" applyFont="1" applyFill="1" applyBorder="1" applyAlignment="1" applyProtection="1">
      <alignment horizontal="center" vertical="center"/>
    </xf>
    <xf numFmtId="0" fontId="0" fillId="16" borderId="27" xfId="0" applyFill="1" applyBorder="1" applyAlignment="1" applyProtection="1">
      <alignment horizontal="right"/>
    </xf>
    <xf numFmtId="0" fontId="0" fillId="16" borderId="22" xfId="0" applyFill="1" applyBorder="1" applyAlignment="1" applyProtection="1">
      <alignment horizontal="right"/>
    </xf>
    <xf numFmtId="0" fontId="0" fillId="16" borderId="32" xfId="0" applyFill="1" applyBorder="1" applyAlignment="1" applyProtection="1">
      <alignment horizontal="right"/>
    </xf>
    <xf numFmtId="0" fontId="0" fillId="16" borderId="37" xfId="0" applyFill="1" applyBorder="1" applyAlignment="1" applyProtection="1">
      <alignment horizontal="center"/>
      <protection hidden="1"/>
    </xf>
    <xf numFmtId="165" fontId="0" fillId="16" borderId="37" xfId="0" applyNumberFormat="1" applyFill="1" applyBorder="1" applyAlignment="1" applyProtection="1">
      <alignment horizontal="center"/>
      <protection hidden="1"/>
    </xf>
    <xf numFmtId="4" fontId="0" fillId="16" borderId="37" xfId="0" applyNumberFormat="1" applyFill="1" applyBorder="1" applyAlignment="1" applyProtection="1">
      <alignment horizontal="center"/>
      <protection hidden="1"/>
    </xf>
    <xf numFmtId="165" fontId="0" fillId="16" borderId="29" xfId="1" applyNumberFormat="1" applyFont="1" applyFill="1" applyBorder="1" applyProtection="1">
      <protection hidden="1"/>
    </xf>
    <xf numFmtId="0" fontId="0" fillId="16" borderId="30" xfId="0" applyFill="1" applyBorder="1" applyAlignment="1" applyProtection="1">
      <alignment horizontal="center"/>
      <protection hidden="1"/>
    </xf>
    <xf numFmtId="165" fontId="0" fillId="16" borderId="30" xfId="0" applyNumberFormat="1" applyFill="1" applyBorder="1" applyAlignment="1" applyProtection="1">
      <alignment horizontal="center"/>
      <protection hidden="1"/>
    </xf>
    <xf numFmtId="4" fontId="0" fillId="16" borderId="30" xfId="0" applyNumberFormat="1" applyFill="1" applyBorder="1" applyAlignment="1" applyProtection="1">
      <alignment horizontal="center"/>
      <protection hidden="1"/>
    </xf>
    <xf numFmtId="165" fontId="0" fillId="16" borderId="25" xfId="1" applyNumberFormat="1" applyFont="1" applyFill="1" applyBorder="1" applyProtection="1">
      <protection hidden="1"/>
    </xf>
    <xf numFmtId="0" fontId="0" fillId="16" borderId="33" xfId="0" applyFill="1" applyBorder="1" applyAlignment="1" applyProtection="1">
      <alignment horizontal="center"/>
      <protection hidden="1"/>
    </xf>
    <xf numFmtId="165" fontId="0" fillId="16" borderId="33" xfId="0" applyNumberFormat="1" applyFill="1" applyBorder="1" applyAlignment="1" applyProtection="1">
      <alignment horizontal="center"/>
      <protection hidden="1"/>
    </xf>
    <xf numFmtId="4" fontId="0" fillId="16" borderId="33" xfId="0" applyNumberFormat="1" applyFill="1" applyBorder="1" applyAlignment="1" applyProtection="1">
      <alignment horizontal="center"/>
      <protection hidden="1"/>
    </xf>
    <xf numFmtId="165" fontId="0" fillId="16" borderId="36" xfId="1" applyNumberFormat="1" applyFont="1" applyFill="1" applyBorder="1" applyProtection="1">
      <protection hidden="1"/>
    </xf>
    <xf numFmtId="4" fontId="0" fillId="16" borderId="37" xfId="0" applyNumberFormat="1" applyFill="1" applyBorder="1" applyAlignment="1" applyProtection="1">
      <alignment horizontal="right"/>
      <protection hidden="1"/>
    </xf>
    <xf numFmtId="4" fontId="0" fillId="16" borderId="30" xfId="0" applyNumberFormat="1" applyFill="1" applyBorder="1" applyAlignment="1" applyProtection="1">
      <alignment horizontal="right"/>
      <protection hidden="1"/>
    </xf>
    <xf numFmtId="4" fontId="0" fillId="16" borderId="33" xfId="0" applyNumberFormat="1" applyFill="1" applyBorder="1" applyAlignment="1" applyProtection="1">
      <alignment horizontal="right"/>
      <protection hidden="1"/>
    </xf>
    <xf numFmtId="49" fontId="13" fillId="18" borderId="0" xfId="0" applyNumberFormat="1" applyFont="1" applyFill="1" applyBorder="1" applyAlignment="1" applyProtection="1">
      <alignment horizontal="center" vertical="center" wrapText="1"/>
    </xf>
    <xf numFmtId="0" fontId="4" fillId="19" borderId="5" xfId="0" applyFont="1" applyFill="1" applyBorder="1" applyAlignment="1" applyProtection="1">
      <alignment horizontal="center" vertical="center"/>
    </xf>
    <xf numFmtId="0" fontId="8" fillId="19" borderId="5" xfId="0" applyFont="1" applyFill="1" applyBorder="1" applyAlignment="1" applyProtection="1">
      <alignment horizontal="center" vertical="center"/>
    </xf>
    <xf numFmtId="0" fontId="4" fillId="19" borderId="15" xfId="0" applyFont="1" applyFill="1" applyBorder="1" applyAlignment="1" applyProtection="1">
      <alignment horizontal="center" vertical="center"/>
    </xf>
    <xf numFmtId="0" fontId="0" fillId="19" borderId="18" xfId="0" applyFill="1" applyBorder="1" applyAlignment="1" applyProtection="1">
      <alignment horizontal="center" vertical="center" wrapText="1"/>
    </xf>
    <xf numFmtId="0" fontId="5" fillId="19" borderId="0" xfId="0" applyFont="1" applyFill="1" applyBorder="1" applyAlignment="1" applyProtection="1">
      <alignment horizontal="center" vertical="center" wrapText="1"/>
    </xf>
    <xf numFmtId="0" fontId="7" fillId="19" borderId="12" xfId="0" applyFont="1" applyFill="1" applyBorder="1" applyAlignment="1" applyProtection="1">
      <alignment horizontal="center" vertical="center" wrapText="1"/>
    </xf>
    <xf numFmtId="0" fontId="3" fillId="19" borderId="16" xfId="0" applyFont="1" applyFill="1" applyBorder="1" applyAlignment="1" applyProtection="1">
      <alignment horizontal="center" vertical="center" wrapText="1"/>
    </xf>
    <xf numFmtId="0" fontId="7" fillId="19" borderId="0" xfId="0" applyFont="1" applyFill="1" applyBorder="1" applyAlignment="1" applyProtection="1">
      <alignment horizontal="center" vertical="center" wrapText="1"/>
    </xf>
    <xf numFmtId="0" fontId="3" fillId="19" borderId="16" xfId="0" applyFont="1" applyFill="1" applyBorder="1" applyAlignment="1" applyProtection="1">
      <alignment horizontal="center" vertical="center"/>
    </xf>
    <xf numFmtId="49" fontId="1" fillId="19" borderId="16" xfId="0" applyNumberFormat="1" applyFont="1" applyFill="1" applyBorder="1" applyAlignment="1" applyProtection="1">
      <alignment horizontal="center" vertical="center" wrapText="1"/>
    </xf>
    <xf numFmtId="0" fontId="6" fillId="19" borderId="0" xfId="0" applyFont="1" applyFill="1" applyBorder="1" applyAlignment="1" applyProtection="1">
      <alignment vertical="center"/>
    </xf>
    <xf numFmtId="0" fontId="6" fillId="19" borderId="16" xfId="0" applyFont="1" applyFill="1" applyBorder="1" applyAlignment="1" applyProtection="1">
      <alignment horizontal="center" vertical="center"/>
    </xf>
    <xf numFmtId="0" fontId="0" fillId="21" borderId="19" xfId="0" applyFill="1" applyBorder="1" applyProtection="1"/>
    <xf numFmtId="0" fontId="0" fillId="21" borderId="22" xfId="0" applyFill="1" applyBorder="1" applyProtection="1"/>
    <xf numFmtId="0" fontId="0" fillId="21" borderId="32" xfId="0" applyFill="1" applyBorder="1" applyProtection="1"/>
    <xf numFmtId="4" fontId="0" fillId="21" borderId="20" xfId="0" applyNumberFormat="1" applyFill="1" applyBorder="1" applyProtection="1">
      <protection hidden="1"/>
    </xf>
    <xf numFmtId="4" fontId="0" fillId="21" borderId="38" xfId="0" applyNumberFormat="1" applyFill="1" applyBorder="1" applyProtection="1">
      <protection hidden="1"/>
    </xf>
    <xf numFmtId="164" fontId="0" fillId="21" borderId="21" xfId="0" applyNumberFormat="1" applyFill="1" applyBorder="1" applyProtection="1">
      <protection hidden="1"/>
    </xf>
    <xf numFmtId="4" fontId="0" fillId="21" borderId="39" xfId="0" applyNumberFormat="1" applyFill="1" applyBorder="1" applyProtection="1">
      <protection hidden="1"/>
    </xf>
    <xf numFmtId="4" fontId="0" fillId="21" borderId="40" xfId="0" applyNumberFormat="1" applyFill="1" applyBorder="1" applyProtection="1">
      <protection hidden="1"/>
    </xf>
    <xf numFmtId="164" fontId="0" fillId="21" borderId="41" xfId="0" applyNumberFormat="1" applyFill="1" applyBorder="1" applyProtection="1">
      <protection hidden="1"/>
    </xf>
    <xf numFmtId="164" fontId="0" fillId="21" borderId="25" xfId="0" applyNumberFormat="1" applyFill="1" applyBorder="1" applyProtection="1">
      <protection hidden="1"/>
    </xf>
    <xf numFmtId="164" fontId="0" fillId="21" borderId="36" xfId="0" applyNumberFormat="1" applyFill="1" applyBorder="1" applyProtection="1">
      <protection hidden="1"/>
    </xf>
    <xf numFmtId="0" fontId="0" fillId="21" borderId="4" xfId="0" applyFill="1" applyBorder="1" applyAlignment="1" applyProtection="1">
      <alignment horizontal="center"/>
      <protection hidden="1"/>
    </xf>
    <xf numFmtId="0" fontId="0" fillId="21" borderId="24" xfId="0" applyFill="1" applyBorder="1" applyAlignment="1" applyProtection="1">
      <alignment horizontal="center"/>
      <protection hidden="1"/>
    </xf>
    <xf numFmtId="0" fontId="0" fillId="21" borderId="10" xfId="0" applyFill="1" applyBorder="1" applyAlignment="1" applyProtection="1">
      <alignment horizontal="center"/>
      <protection hidden="1"/>
    </xf>
    <xf numFmtId="0" fontId="19" fillId="25" borderId="42" xfId="0" applyFont="1" applyFill="1" applyBorder="1" applyProtection="1">
      <protection hidden="1"/>
    </xf>
    <xf numFmtId="0" fontId="19" fillId="25" borderId="43" xfId="0" applyFont="1" applyFill="1" applyBorder="1" applyProtection="1">
      <protection hidden="1"/>
    </xf>
    <xf numFmtId="0" fontId="9" fillId="25" borderId="43" xfId="0" applyFont="1" applyFill="1" applyBorder="1" applyAlignment="1" applyProtection="1">
      <alignment vertical="top"/>
      <protection hidden="1"/>
    </xf>
    <xf numFmtId="0" fontId="19" fillId="25" borderId="44" xfId="0" applyFont="1" applyFill="1" applyBorder="1" applyProtection="1">
      <protection hidden="1"/>
    </xf>
    <xf numFmtId="0" fontId="19" fillId="25" borderId="47" xfId="0" applyFont="1" applyFill="1" applyBorder="1" applyProtection="1">
      <protection hidden="1"/>
    </xf>
    <xf numFmtId="0" fontId="19" fillId="25" borderId="48" xfId="0" applyFont="1" applyFill="1" applyBorder="1" applyProtection="1">
      <protection hidden="1"/>
    </xf>
    <xf numFmtId="0" fontId="19" fillId="25" borderId="48" xfId="0" applyFont="1" applyFill="1" applyBorder="1" applyAlignment="1" applyProtection="1">
      <alignment vertical="center"/>
      <protection hidden="1"/>
    </xf>
    <xf numFmtId="0" fontId="19" fillId="25" borderId="49" xfId="0" applyFont="1" applyFill="1" applyBorder="1" applyProtection="1">
      <protection hidden="1"/>
    </xf>
    <xf numFmtId="0" fontId="0" fillId="0" borderId="0" xfId="0" applyBorder="1" applyProtection="1">
      <protection hidden="1"/>
    </xf>
    <xf numFmtId="0" fontId="16" fillId="0" borderId="0" xfId="0" applyFont="1" applyBorder="1" applyAlignment="1" applyProtection="1">
      <alignment horizontal="center" vertical="center" wrapText="1"/>
      <protection hidden="1"/>
    </xf>
    <xf numFmtId="0" fontId="16" fillId="3" borderId="50" xfId="0" applyFont="1" applyFill="1" applyBorder="1" applyAlignment="1" applyProtection="1">
      <alignment horizontal="center" vertical="center" wrapText="1"/>
      <protection hidden="1"/>
    </xf>
    <xf numFmtId="0" fontId="16" fillId="8" borderId="50" xfId="0" applyFont="1" applyFill="1" applyBorder="1" applyAlignment="1" applyProtection="1">
      <alignment horizontal="center" vertical="center" wrapText="1"/>
      <protection hidden="1"/>
    </xf>
    <xf numFmtId="0" fontId="16" fillId="19" borderId="50" xfId="0" applyFont="1" applyFill="1" applyBorder="1" applyAlignment="1" applyProtection="1">
      <alignment horizontal="center" vertical="center" wrapText="1"/>
      <protection hidden="1"/>
    </xf>
    <xf numFmtId="0" fontId="17" fillId="7" borderId="5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vertical="center"/>
      <protection hidden="1"/>
    </xf>
    <xf numFmtId="0" fontId="17" fillId="7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vertical="center"/>
      <protection hidden="1"/>
    </xf>
    <xf numFmtId="4" fontId="18" fillId="0" borderId="52" xfId="0" applyNumberFormat="1" applyFont="1" applyBorder="1" applyAlignment="1" applyProtection="1">
      <alignment vertical="center"/>
      <protection hidden="1"/>
    </xf>
    <xf numFmtId="4" fontId="18" fillId="0" borderId="0" xfId="0" applyNumberFormat="1" applyFont="1" applyBorder="1" applyProtection="1">
      <protection hidden="1"/>
    </xf>
    <xf numFmtId="4" fontId="16" fillId="0" borderId="0" xfId="0" applyNumberFormat="1" applyFont="1" applyBorder="1" applyProtection="1">
      <protection hidden="1"/>
    </xf>
    <xf numFmtId="0" fontId="7" fillId="0" borderId="0" xfId="0" applyFont="1" applyBorder="1" applyProtection="1">
      <protection hidden="1"/>
    </xf>
    <xf numFmtId="4" fontId="18" fillId="0" borderId="0" xfId="0" applyNumberFormat="1" applyFont="1" applyBorder="1" applyAlignment="1" applyProtection="1">
      <alignment vertical="center"/>
      <protection hidden="1"/>
    </xf>
    <xf numFmtId="4" fontId="16" fillId="0" borderId="0" xfId="0" applyNumberFormat="1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52" xfId="0" applyBorder="1" applyAlignment="1" applyProtection="1">
      <alignment wrapText="1"/>
      <protection hidden="1"/>
    </xf>
    <xf numFmtId="3" fontId="18" fillId="0" borderId="52" xfId="0" applyNumberFormat="1" applyFont="1" applyBorder="1" applyAlignment="1" applyProtection="1">
      <alignment vertical="center" wrapText="1"/>
      <protection hidden="1"/>
    </xf>
    <xf numFmtId="3" fontId="17" fillId="24" borderId="50" xfId="0" applyNumberFormat="1" applyFont="1" applyFill="1" applyBorder="1" applyAlignment="1" applyProtection="1">
      <alignment vertical="center" wrapText="1"/>
      <protection hidden="1"/>
    </xf>
    <xf numFmtId="3" fontId="18" fillId="0" borderId="0" xfId="0" applyNumberFormat="1" applyFont="1" applyBorder="1" applyAlignment="1" applyProtection="1">
      <alignment vertical="center"/>
      <protection hidden="1"/>
    </xf>
    <xf numFmtId="3" fontId="16" fillId="0" borderId="0" xfId="0" applyNumberFormat="1" applyFont="1" applyBorder="1" applyAlignment="1" applyProtection="1">
      <alignment vertical="center"/>
      <protection hidden="1"/>
    </xf>
    <xf numFmtId="3" fontId="0" fillId="0" borderId="0" xfId="0" applyNumberFormat="1" applyBorder="1" applyProtection="1">
      <protection hidden="1"/>
    </xf>
    <xf numFmtId="4" fontId="18" fillId="14" borderId="50" xfId="0" applyNumberFormat="1" applyFont="1" applyFill="1" applyBorder="1" applyAlignment="1" applyProtection="1">
      <alignment vertical="center"/>
      <protection hidden="1"/>
    </xf>
    <xf numFmtId="3" fontId="18" fillId="14" borderId="50" xfId="0" applyNumberFormat="1" applyFont="1" applyFill="1" applyBorder="1" applyAlignment="1" applyProtection="1">
      <alignment vertical="center" wrapText="1"/>
      <protection hidden="1"/>
    </xf>
    <xf numFmtId="3" fontId="18" fillId="23" borderId="50" xfId="0" applyNumberFormat="1" applyFont="1" applyFill="1" applyBorder="1" applyAlignment="1" applyProtection="1">
      <alignment vertical="center" wrapText="1"/>
      <protection hidden="1"/>
    </xf>
    <xf numFmtId="4" fontId="18" fillId="23" borderId="50" xfId="0" applyNumberFormat="1" applyFont="1" applyFill="1" applyBorder="1" applyAlignment="1" applyProtection="1">
      <alignment vertical="center"/>
      <protection hidden="1"/>
    </xf>
    <xf numFmtId="4" fontId="18" fillId="21" borderId="50" xfId="0" applyNumberFormat="1" applyFont="1" applyFill="1" applyBorder="1" applyAlignment="1" applyProtection="1">
      <alignment vertical="center"/>
      <protection hidden="1"/>
    </xf>
    <xf numFmtId="3" fontId="18" fillId="21" borderId="50" xfId="0" applyNumberFormat="1" applyFont="1" applyFill="1" applyBorder="1" applyAlignment="1" applyProtection="1">
      <alignment vertical="center" wrapText="1"/>
      <protection hidden="1"/>
    </xf>
    <xf numFmtId="4" fontId="17" fillId="24" borderId="50" xfId="0" applyNumberFormat="1" applyFont="1" applyFill="1" applyBorder="1" applyAlignment="1" applyProtection="1">
      <alignment vertical="center"/>
      <protection hidden="1"/>
    </xf>
    <xf numFmtId="0" fontId="0" fillId="0" borderId="53" xfId="0" applyBorder="1" applyProtection="1">
      <protection hidden="1"/>
    </xf>
    <xf numFmtId="0" fontId="0" fillId="0" borderId="54" xfId="0" applyBorder="1" applyProtection="1"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57" xfId="0" applyBorder="1" applyProtection="1">
      <protection hidden="1"/>
    </xf>
    <xf numFmtId="0" fontId="15" fillId="0" borderId="57" xfId="0" applyFont="1" applyBorder="1" applyAlignment="1" applyProtection="1">
      <alignment vertical="center"/>
      <protection hidden="1"/>
    </xf>
    <xf numFmtId="0" fontId="16" fillId="0" borderId="56" xfId="0" applyFont="1" applyBorder="1" applyAlignment="1" applyProtection="1">
      <alignment horizontal="center" vertical="center" wrapText="1"/>
      <protection hidden="1"/>
    </xf>
    <xf numFmtId="0" fontId="16" fillId="0" borderId="57" xfId="0" applyFont="1" applyBorder="1" applyAlignment="1" applyProtection="1">
      <alignment horizontal="center" vertical="center" wrapText="1"/>
      <protection hidden="1"/>
    </xf>
    <xf numFmtId="0" fontId="0" fillId="0" borderId="56" xfId="0" applyBorder="1" applyAlignment="1" applyProtection="1">
      <alignment vertical="center"/>
      <protection hidden="1"/>
    </xf>
    <xf numFmtId="0" fontId="0" fillId="0" borderId="57" xfId="0" applyBorder="1" applyAlignment="1" applyProtection="1">
      <alignment vertical="center"/>
      <protection hidden="1"/>
    </xf>
    <xf numFmtId="0" fontId="0" fillId="0" borderId="56" xfId="0" applyBorder="1" applyAlignment="1" applyProtection="1">
      <alignment wrapText="1"/>
      <protection hidden="1"/>
    </xf>
    <xf numFmtId="0" fontId="0" fillId="0" borderId="57" xfId="0" applyBorder="1" applyAlignment="1" applyProtection="1">
      <alignment wrapText="1"/>
      <protection hidden="1"/>
    </xf>
    <xf numFmtId="0" fontId="0" fillId="0" borderId="58" xfId="0" applyBorder="1" applyProtection="1">
      <protection hidden="1"/>
    </xf>
    <xf numFmtId="0" fontId="0" fillId="0" borderId="59" xfId="0" applyBorder="1" applyProtection="1">
      <protection hidden="1"/>
    </xf>
    <xf numFmtId="0" fontId="0" fillId="0" borderId="60" xfId="0" applyBorder="1" applyProtection="1">
      <protection hidden="1"/>
    </xf>
    <xf numFmtId="49" fontId="16" fillId="4" borderId="26" xfId="0" applyNumberFormat="1" applyFont="1" applyFill="1" applyBorder="1" applyAlignment="1" applyProtection="1">
      <alignment vertical="center" wrapText="1"/>
    </xf>
    <xf numFmtId="166" fontId="16" fillId="4" borderId="9" xfId="0" applyNumberFormat="1" applyFont="1" applyFill="1" applyBorder="1" applyAlignment="1" applyProtection="1">
      <alignment vertical="center" wrapText="1"/>
    </xf>
    <xf numFmtId="164" fontId="16" fillId="4" borderId="9" xfId="0" applyNumberFormat="1" applyFont="1" applyFill="1" applyBorder="1" applyAlignment="1" applyProtection="1">
      <alignment vertical="center" wrapText="1"/>
    </xf>
    <xf numFmtId="166" fontId="16" fillId="4" borderId="26" xfId="0" applyNumberFormat="1" applyFont="1" applyFill="1" applyBorder="1" applyAlignment="1" applyProtection="1">
      <alignment vertical="center" wrapText="1"/>
    </xf>
    <xf numFmtId="0" fontId="23" fillId="26" borderId="0" xfId="0" applyFont="1" applyFill="1"/>
    <xf numFmtId="0" fontId="0" fillId="0" borderId="23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4" fillId="27" borderId="5" xfId="0" applyFont="1" applyFill="1" applyBorder="1" applyAlignment="1" applyProtection="1">
      <alignment horizontal="right" vertical="center"/>
    </xf>
    <xf numFmtId="0" fontId="8" fillId="27" borderId="5" xfId="0" applyFont="1" applyFill="1" applyBorder="1" applyAlignment="1" applyProtection="1">
      <alignment horizontal="right" vertical="center"/>
    </xf>
    <xf numFmtId="0" fontId="6" fillId="27" borderId="0" xfId="0" applyFont="1" applyFill="1" applyBorder="1" applyAlignment="1" applyProtection="1">
      <alignment vertical="center"/>
    </xf>
    <xf numFmtId="0" fontId="6" fillId="27" borderId="0" xfId="0" applyFont="1" applyFill="1" applyBorder="1" applyAlignment="1" applyProtection="1">
      <alignment horizontal="center" vertical="center"/>
    </xf>
    <xf numFmtId="0" fontId="5" fillId="27" borderId="0" xfId="0" applyFont="1" applyFill="1" applyBorder="1" applyAlignment="1" applyProtection="1">
      <alignment horizontal="center" vertical="center" wrapText="1"/>
    </xf>
    <xf numFmtId="0" fontId="3" fillId="27" borderId="0" xfId="0" applyFont="1" applyFill="1" applyBorder="1" applyAlignment="1" applyProtection="1">
      <alignment horizontal="center" vertical="center" wrapText="1"/>
    </xf>
    <xf numFmtId="0" fontId="0" fillId="28" borderId="27" xfId="0" applyFill="1" applyBorder="1" applyAlignment="1" applyProtection="1">
      <alignment horizontal="right"/>
    </xf>
    <xf numFmtId="0" fontId="0" fillId="28" borderId="22" xfId="0" applyFill="1" applyBorder="1" applyAlignment="1" applyProtection="1">
      <alignment horizontal="right"/>
    </xf>
    <xf numFmtId="0" fontId="0" fillId="28" borderId="32" xfId="0" applyFill="1" applyBorder="1" applyAlignment="1" applyProtection="1">
      <alignment horizontal="right"/>
    </xf>
    <xf numFmtId="0" fontId="0" fillId="28" borderId="37" xfId="0" applyFill="1" applyBorder="1" applyAlignment="1" applyProtection="1">
      <alignment horizontal="center"/>
      <protection hidden="1"/>
    </xf>
    <xf numFmtId="165" fontId="0" fillId="28" borderId="37" xfId="0" applyNumberFormat="1" applyFill="1" applyBorder="1" applyAlignment="1" applyProtection="1">
      <alignment horizontal="center"/>
      <protection hidden="1"/>
    </xf>
    <xf numFmtId="4" fontId="0" fillId="28" borderId="37" xfId="0" applyNumberFormat="1" applyFill="1" applyBorder="1" applyAlignment="1" applyProtection="1">
      <alignment horizontal="center"/>
      <protection hidden="1"/>
    </xf>
    <xf numFmtId="165" fontId="0" fillId="28" borderId="29" xfId="1" applyNumberFormat="1" applyFont="1" applyFill="1" applyBorder="1" applyProtection="1">
      <protection hidden="1"/>
    </xf>
    <xf numFmtId="0" fontId="0" fillId="28" borderId="30" xfId="0" applyFill="1" applyBorder="1" applyAlignment="1" applyProtection="1">
      <alignment horizontal="center"/>
      <protection hidden="1"/>
    </xf>
    <xf numFmtId="165" fontId="0" fillId="28" borderId="30" xfId="0" applyNumberFormat="1" applyFill="1" applyBorder="1" applyAlignment="1" applyProtection="1">
      <alignment horizontal="center"/>
      <protection hidden="1"/>
    </xf>
    <xf numFmtId="4" fontId="0" fillId="28" borderId="30" xfId="0" applyNumberFormat="1" applyFill="1" applyBorder="1" applyAlignment="1" applyProtection="1">
      <alignment horizontal="center"/>
      <protection hidden="1"/>
    </xf>
    <xf numFmtId="165" fontId="0" fillId="28" borderId="25" xfId="1" applyNumberFormat="1" applyFont="1" applyFill="1" applyBorder="1" applyProtection="1">
      <protection hidden="1"/>
    </xf>
    <xf numFmtId="0" fontId="0" fillId="28" borderId="33" xfId="0" applyFill="1" applyBorder="1" applyAlignment="1" applyProtection="1">
      <alignment horizontal="center"/>
      <protection hidden="1"/>
    </xf>
    <xf numFmtId="165" fontId="0" fillId="28" borderId="33" xfId="0" applyNumberFormat="1" applyFill="1" applyBorder="1" applyAlignment="1" applyProtection="1">
      <alignment horizontal="center"/>
      <protection hidden="1"/>
    </xf>
    <xf numFmtId="4" fontId="0" fillId="28" borderId="33" xfId="0" applyNumberFormat="1" applyFill="1" applyBorder="1" applyAlignment="1" applyProtection="1">
      <alignment horizontal="center"/>
      <protection hidden="1"/>
    </xf>
    <xf numFmtId="165" fontId="0" fillId="28" borderId="36" xfId="1" applyNumberFormat="1" applyFont="1" applyFill="1" applyBorder="1" applyProtection="1">
      <protection hidden="1"/>
    </xf>
    <xf numFmtId="0" fontId="3" fillId="27" borderId="12" xfId="0" applyFont="1" applyFill="1" applyBorder="1" applyAlignment="1" applyProtection="1">
      <alignment horizontal="center" vertical="center" wrapText="1"/>
    </xf>
    <xf numFmtId="0" fontId="6" fillId="27" borderId="12" xfId="0" applyFont="1" applyFill="1" applyBorder="1" applyAlignment="1" applyProtection="1">
      <alignment vertical="center"/>
    </xf>
    <xf numFmtId="49" fontId="13" fillId="29" borderId="0" xfId="0" applyNumberFormat="1" applyFont="1" applyFill="1" applyBorder="1" applyAlignment="1" applyProtection="1">
      <alignment horizontal="center" vertical="center" wrapText="1"/>
    </xf>
    <xf numFmtId="164" fontId="6" fillId="27" borderId="0" xfId="0" applyNumberFormat="1" applyFont="1" applyFill="1" applyBorder="1" applyAlignment="1" applyProtection="1">
      <alignment vertical="center"/>
    </xf>
    <xf numFmtId="4" fontId="0" fillId="28" borderId="37" xfId="0" applyNumberFormat="1" applyFill="1" applyBorder="1" applyAlignment="1" applyProtection="1">
      <alignment horizontal="right"/>
      <protection hidden="1"/>
    </xf>
    <xf numFmtId="4" fontId="0" fillId="28" borderId="30" xfId="0" applyNumberFormat="1" applyFill="1" applyBorder="1" applyAlignment="1" applyProtection="1">
      <alignment horizontal="right"/>
      <protection hidden="1"/>
    </xf>
    <xf numFmtId="4" fontId="0" fillId="28" borderId="33" xfId="0" applyNumberFormat="1" applyFill="1" applyBorder="1" applyAlignment="1" applyProtection="1">
      <alignment horizontal="right"/>
      <protection hidden="1"/>
    </xf>
    <xf numFmtId="0" fontId="24" fillId="2" borderId="0" xfId="0" applyFont="1" applyFill="1" applyProtection="1"/>
    <xf numFmtId="0" fontId="25" fillId="27" borderId="1" xfId="0" applyFont="1" applyFill="1" applyBorder="1" applyAlignment="1" applyProtection="1">
      <alignment horizontal="right" vertical="center"/>
    </xf>
    <xf numFmtId="0" fontId="24" fillId="27" borderId="2" xfId="0" applyFont="1" applyFill="1" applyBorder="1" applyProtection="1"/>
    <xf numFmtId="0" fontId="24" fillId="27" borderId="2" xfId="0" applyFont="1" applyFill="1" applyBorder="1" applyAlignment="1" applyProtection="1">
      <alignment horizontal="center" vertical="center"/>
    </xf>
    <xf numFmtId="0" fontId="24" fillId="27" borderId="3" xfId="0" applyFont="1" applyFill="1" applyBorder="1" applyAlignment="1" applyProtection="1">
      <alignment horizontal="center" vertical="center"/>
    </xf>
    <xf numFmtId="0" fontId="26" fillId="2" borderId="0" xfId="0" applyFont="1" applyFill="1" applyProtection="1"/>
    <xf numFmtId="0" fontId="1" fillId="2" borderId="0" xfId="0" applyFont="1" applyFill="1" applyProtection="1"/>
    <xf numFmtId="0" fontId="25" fillId="19" borderId="1" xfId="0" applyFont="1" applyFill="1" applyBorder="1" applyAlignment="1" applyProtection="1">
      <alignment horizontal="center" vertical="center"/>
    </xf>
    <xf numFmtId="0" fontId="24" fillId="19" borderId="2" xfId="0" applyFont="1" applyFill="1" applyBorder="1" applyProtection="1"/>
    <xf numFmtId="0" fontId="1" fillId="19" borderId="2" xfId="0" applyFont="1" applyFill="1" applyBorder="1" applyProtection="1"/>
    <xf numFmtId="0" fontId="1" fillId="19" borderId="3" xfId="0" applyFont="1" applyFill="1" applyBorder="1" applyAlignment="1" applyProtection="1">
      <alignment horizontal="center"/>
    </xf>
    <xf numFmtId="0" fontId="24" fillId="19" borderId="2" xfId="0" applyFont="1" applyFill="1" applyBorder="1" applyAlignment="1" applyProtection="1">
      <alignment horizontal="center"/>
    </xf>
    <xf numFmtId="0" fontId="1" fillId="19" borderId="6" xfId="0" applyFont="1" applyFill="1" applyBorder="1" applyAlignment="1" applyProtection="1">
      <alignment horizontal="center"/>
    </xf>
    <xf numFmtId="0" fontId="25" fillId="15" borderId="1" xfId="0" applyFont="1" applyFill="1" applyBorder="1" applyAlignment="1" applyProtection="1">
      <alignment horizontal="right" vertical="center"/>
    </xf>
    <xf numFmtId="0" fontId="24" fillId="15" borderId="2" xfId="0" applyFont="1" applyFill="1" applyBorder="1" applyProtection="1"/>
    <xf numFmtId="0" fontId="24" fillId="15" borderId="2" xfId="0" applyFont="1" applyFill="1" applyBorder="1" applyAlignment="1" applyProtection="1">
      <alignment horizontal="center" vertical="center"/>
    </xf>
    <xf numFmtId="0" fontId="24" fillId="15" borderId="3" xfId="0" applyFont="1" applyFill="1" applyBorder="1" applyAlignment="1" applyProtection="1">
      <alignment horizontal="center" vertical="center"/>
    </xf>
    <xf numFmtId="0" fontId="25" fillId="8" borderId="1" xfId="0" applyFont="1" applyFill="1" applyBorder="1" applyAlignment="1" applyProtection="1">
      <alignment horizontal="right" vertical="center"/>
    </xf>
    <xf numFmtId="0" fontId="24" fillId="8" borderId="2" xfId="0" applyFont="1" applyFill="1" applyBorder="1" applyProtection="1"/>
    <xf numFmtId="0" fontId="24" fillId="8" borderId="2" xfId="0" applyFont="1" applyFill="1" applyBorder="1" applyAlignment="1" applyProtection="1">
      <alignment horizontal="center" vertical="center"/>
    </xf>
    <xf numFmtId="0" fontId="24" fillId="8" borderId="3" xfId="0" applyFont="1" applyFill="1" applyBorder="1" applyAlignment="1" applyProtection="1">
      <alignment horizontal="center" vertical="center"/>
    </xf>
    <xf numFmtId="0" fontId="13" fillId="8" borderId="6" xfId="0" applyFont="1" applyFill="1" applyBorder="1" applyAlignment="1" applyProtection="1">
      <alignment horizontal="center" vertical="center"/>
    </xf>
    <xf numFmtId="0" fontId="25" fillId="3" borderId="1" xfId="0" applyFont="1" applyFill="1" applyBorder="1" applyAlignment="1" applyProtection="1">
      <alignment horizontal="center" vertical="center"/>
    </xf>
    <xf numFmtId="0" fontId="24" fillId="3" borderId="2" xfId="0" applyFont="1" applyFill="1" applyBorder="1" applyProtection="1"/>
    <xf numFmtId="0" fontId="1" fillId="3" borderId="2" xfId="0" applyFont="1" applyFill="1" applyBorder="1" applyProtection="1"/>
    <xf numFmtId="0" fontId="1" fillId="3" borderId="3" xfId="0" applyFont="1" applyFill="1" applyBorder="1" applyAlignment="1" applyProtection="1">
      <alignment horizontal="center"/>
    </xf>
    <xf numFmtId="0" fontId="24" fillId="3" borderId="2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20" fillId="22" borderId="56" xfId="0" applyFont="1" applyFill="1" applyBorder="1" applyAlignment="1" applyProtection="1">
      <alignment horizontal="center" vertical="top"/>
      <protection hidden="1"/>
    </xf>
    <xf numFmtId="0" fontId="20" fillId="22" borderId="0" xfId="0" applyFont="1" applyFill="1" applyBorder="1" applyAlignment="1" applyProtection="1">
      <alignment horizontal="center" vertical="top"/>
      <protection hidden="1"/>
    </xf>
    <xf numFmtId="0" fontId="20" fillId="22" borderId="57" xfId="0" applyFont="1" applyFill="1" applyBorder="1" applyAlignment="1" applyProtection="1">
      <alignment horizontal="center" vertical="top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22" fillId="0" borderId="0" xfId="0" applyFont="1" applyBorder="1" applyAlignment="1" applyProtection="1">
      <alignment horizontal="center" vertical="center"/>
      <protection hidden="1"/>
    </xf>
    <xf numFmtId="0" fontId="7" fillId="25" borderId="45" xfId="0" applyFont="1" applyFill="1" applyBorder="1" applyAlignment="1" applyProtection="1">
      <alignment horizontal="left"/>
      <protection hidden="1"/>
    </xf>
    <xf numFmtId="0" fontId="7" fillId="25" borderId="0" xfId="0" applyFont="1" applyFill="1" applyBorder="1" applyAlignment="1" applyProtection="1">
      <alignment horizontal="left"/>
      <protection hidden="1"/>
    </xf>
    <xf numFmtId="0" fontId="7" fillId="25" borderId="46" xfId="0" applyFont="1" applyFill="1" applyBorder="1" applyAlignment="1" applyProtection="1">
      <alignment horizontal="left"/>
      <protection hidden="1"/>
    </xf>
    <xf numFmtId="0" fontId="19" fillId="25" borderId="45" xfId="0" applyFont="1" applyFill="1" applyBorder="1" applyAlignment="1" applyProtection="1">
      <alignment horizontal="left" vertical="center"/>
      <protection hidden="1"/>
    </xf>
    <xf numFmtId="0" fontId="19" fillId="25" borderId="0" xfId="0" applyFont="1" applyFill="1" applyBorder="1" applyAlignment="1" applyProtection="1">
      <alignment horizontal="left" vertical="center"/>
      <protection hidden="1"/>
    </xf>
    <xf numFmtId="0" fontId="19" fillId="25" borderId="46" xfId="0" applyFont="1" applyFill="1" applyBorder="1" applyAlignment="1" applyProtection="1">
      <alignment horizontal="left" vertical="center"/>
      <protection hidden="1"/>
    </xf>
    <xf numFmtId="0" fontId="19" fillId="25" borderId="45" xfId="0" applyFont="1" applyFill="1" applyBorder="1" applyAlignment="1" applyProtection="1">
      <alignment horizontal="left"/>
      <protection hidden="1"/>
    </xf>
    <xf numFmtId="0" fontId="19" fillId="25" borderId="0" xfId="0" applyFont="1" applyFill="1" applyBorder="1" applyAlignment="1" applyProtection="1">
      <alignment horizontal="left"/>
      <protection hidden="1"/>
    </xf>
    <xf numFmtId="0" fontId="19" fillId="25" borderId="46" xfId="0" applyFont="1" applyFill="1" applyBorder="1" applyAlignment="1" applyProtection="1">
      <alignment horizontal="left"/>
      <protection hidden="1"/>
    </xf>
    <xf numFmtId="0" fontId="0" fillId="0" borderId="35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3" fontId="1" fillId="3" borderId="6" xfId="0" applyNumberFormat="1" applyFont="1" applyFill="1" applyBorder="1" applyAlignment="1" applyProtection="1">
      <alignment horizontal="center" wrapText="1"/>
    </xf>
    <xf numFmtId="3" fontId="1" fillId="3" borderId="11" xfId="0" applyNumberFormat="1" applyFont="1" applyFill="1" applyBorder="1" applyAlignment="1" applyProtection="1">
      <alignment horizontal="center" wrapText="1"/>
    </xf>
    <xf numFmtId="3" fontId="1" fillId="3" borderId="14" xfId="0" applyNumberFormat="1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/>
      <protection locked="0"/>
    </xf>
    <xf numFmtId="0" fontId="13" fillId="3" borderId="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0" fontId="5" fillId="5" borderId="13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right" vertical="center"/>
    </xf>
    <xf numFmtId="0" fontId="6" fillId="4" borderId="8" xfId="0" applyFont="1" applyFill="1" applyBorder="1" applyAlignment="1" applyProtection="1">
      <alignment horizontal="right" vertical="center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3" fillId="8" borderId="0" xfId="0" applyFont="1" applyFill="1" applyBorder="1" applyAlignment="1" applyProtection="1">
      <alignment horizontal="center" vertical="center" wrapText="1"/>
    </xf>
    <xf numFmtId="0" fontId="13" fillId="8" borderId="16" xfId="0" applyFont="1" applyFill="1" applyBorder="1" applyAlignment="1" applyProtection="1">
      <alignment horizontal="center" vertical="center" wrapText="1"/>
    </xf>
    <xf numFmtId="3" fontId="1" fillId="8" borderId="6" xfId="0" applyNumberFormat="1" applyFont="1" applyFill="1" applyBorder="1" applyAlignment="1" applyProtection="1">
      <alignment horizontal="center" vertical="center" wrapText="1"/>
    </xf>
    <xf numFmtId="3" fontId="1" fillId="8" borderId="11" xfId="0" applyNumberFormat="1" applyFont="1" applyFill="1" applyBorder="1" applyAlignment="1" applyProtection="1">
      <alignment horizontal="center" vertical="center" wrapText="1"/>
    </xf>
    <xf numFmtId="0" fontId="0" fillId="8" borderId="11" xfId="0" applyFill="1" applyBorder="1" applyAlignment="1" applyProtection="1">
      <alignment horizontal="center" vertical="center" wrapText="1"/>
    </xf>
    <xf numFmtId="0" fontId="0" fillId="8" borderId="13" xfId="0" applyFill="1" applyBorder="1" applyAlignment="1" applyProtection="1">
      <alignment horizontal="center" vertical="center" wrapText="1"/>
    </xf>
    <xf numFmtId="0" fontId="13" fillId="8" borderId="12" xfId="0" applyFont="1" applyFill="1" applyBorder="1" applyAlignment="1" applyProtection="1">
      <alignment horizontal="center" vertical="center" wrapText="1"/>
    </xf>
    <xf numFmtId="0" fontId="13" fillId="8" borderId="5" xfId="0" applyFont="1" applyFill="1" applyBorder="1" applyAlignment="1" applyProtection="1">
      <alignment horizontal="center" vertical="center" wrapText="1"/>
    </xf>
    <xf numFmtId="0" fontId="13" fillId="8" borderId="11" xfId="0" applyFont="1" applyFill="1" applyBorder="1" applyAlignment="1" applyProtection="1">
      <alignment horizontal="center" vertical="center" wrapText="1"/>
    </xf>
    <xf numFmtId="0" fontId="13" fillId="8" borderId="13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horizontal="left"/>
      <protection locked="0"/>
    </xf>
    <xf numFmtId="0" fontId="0" fillId="0" borderId="31" xfId="0" applyBorder="1" applyAlignment="1" applyProtection="1">
      <alignment horizontal="left"/>
      <protection locked="0"/>
    </xf>
    <xf numFmtId="0" fontId="5" fillId="9" borderId="6" xfId="0" applyFont="1" applyFill="1" applyBorder="1" applyAlignment="1" applyProtection="1">
      <alignment horizontal="center" vertical="center" wrapText="1"/>
    </xf>
    <xf numFmtId="0" fontId="5" fillId="9" borderId="11" xfId="0" applyFont="1" applyFill="1" applyBorder="1" applyAlignment="1" applyProtection="1">
      <alignment horizontal="center" vertical="center" wrapText="1"/>
    </xf>
    <xf numFmtId="0" fontId="5" fillId="9" borderId="13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13" fillId="15" borderId="12" xfId="0" applyFont="1" applyFill="1" applyBorder="1" applyAlignment="1" applyProtection="1">
      <alignment horizontal="center" vertical="center" wrapText="1"/>
    </xf>
    <xf numFmtId="0" fontId="13" fillId="15" borderId="0" xfId="0" applyFont="1" applyFill="1" applyBorder="1" applyAlignment="1" applyProtection="1">
      <alignment horizontal="center" vertical="center" wrapText="1"/>
    </xf>
    <xf numFmtId="0" fontId="5" fillId="17" borderId="6" xfId="0" applyFont="1" applyFill="1" applyBorder="1" applyAlignment="1" applyProtection="1">
      <alignment horizontal="center" vertical="center" wrapText="1"/>
    </xf>
    <xf numFmtId="0" fontId="5" fillId="17" borderId="11" xfId="0" applyFont="1" applyFill="1" applyBorder="1" applyAlignment="1" applyProtection="1">
      <alignment horizontal="center" vertical="center" wrapText="1"/>
    </xf>
    <xf numFmtId="0" fontId="5" fillId="17" borderId="13" xfId="0" applyFont="1" applyFill="1" applyBorder="1" applyAlignment="1" applyProtection="1">
      <alignment horizontal="center" vertical="center" wrapText="1"/>
    </xf>
    <xf numFmtId="0" fontId="13" fillId="15" borderId="5" xfId="0" applyFont="1" applyFill="1" applyBorder="1" applyAlignment="1" applyProtection="1">
      <alignment horizontal="center" vertical="center" wrapText="1"/>
    </xf>
    <xf numFmtId="0" fontId="13" fillId="15" borderId="16" xfId="0" applyFont="1" applyFill="1" applyBorder="1" applyAlignment="1" applyProtection="1">
      <alignment horizontal="center" vertical="center" wrapText="1"/>
    </xf>
    <xf numFmtId="0" fontId="13" fillId="15" borderId="11" xfId="0" applyFont="1" applyFill="1" applyBorder="1" applyAlignment="1" applyProtection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</xf>
    <xf numFmtId="0" fontId="1" fillId="19" borderId="12" xfId="0" applyFont="1" applyFill="1" applyBorder="1" applyAlignment="1" applyProtection="1">
      <alignment horizontal="center" vertical="center" wrapText="1"/>
    </xf>
    <xf numFmtId="0" fontId="1" fillId="19" borderId="17" xfId="0" applyFont="1" applyFill="1" applyBorder="1" applyAlignment="1" applyProtection="1">
      <alignment horizontal="center" vertical="center" wrapText="1"/>
    </xf>
    <xf numFmtId="0" fontId="13" fillId="19" borderId="0" xfId="0" applyFont="1" applyFill="1" applyBorder="1" applyAlignment="1" applyProtection="1">
      <alignment horizontal="center" vertical="center" wrapText="1"/>
    </xf>
    <xf numFmtId="0" fontId="1" fillId="19" borderId="0" xfId="0" applyFont="1" applyFill="1" applyBorder="1" applyAlignment="1" applyProtection="1">
      <alignment horizontal="center" vertical="center" wrapText="1"/>
    </xf>
    <xf numFmtId="0" fontId="1" fillId="19" borderId="16" xfId="0" applyFont="1" applyFill="1" applyBorder="1" applyAlignment="1" applyProtection="1">
      <alignment horizontal="center" vertical="center" wrapText="1"/>
    </xf>
    <xf numFmtId="0" fontId="5" fillId="20" borderId="6" xfId="0" applyFont="1" applyFill="1" applyBorder="1" applyAlignment="1" applyProtection="1">
      <alignment horizontal="center" vertical="center" wrapText="1"/>
    </xf>
    <xf numFmtId="0" fontId="5" fillId="20" borderId="11" xfId="0" applyFont="1" applyFill="1" applyBorder="1" applyAlignment="1" applyProtection="1">
      <alignment horizontal="center" vertical="center" wrapText="1"/>
    </xf>
    <xf numFmtId="0" fontId="5" fillId="20" borderId="13" xfId="0" applyFont="1" applyFill="1" applyBorder="1" applyAlignment="1" applyProtection="1">
      <alignment horizontal="center" vertical="center" wrapText="1"/>
    </xf>
    <xf numFmtId="3" fontId="1" fillId="19" borderId="6" xfId="0" applyNumberFormat="1" applyFont="1" applyFill="1" applyBorder="1" applyAlignment="1" applyProtection="1">
      <alignment horizontal="center" wrapText="1"/>
    </xf>
    <xf numFmtId="3" fontId="1" fillId="19" borderId="11" xfId="0" applyNumberFormat="1" applyFont="1" applyFill="1" applyBorder="1" applyAlignment="1" applyProtection="1">
      <alignment horizontal="center" wrapText="1"/>
    </xf>
    <xf numFmtId="3" fontId="1" fillId="19" borderId="14" xfId="0" applyNumberFormat="1" applyFont="1" applyFill="1" applyBorder="1" applyAlignment="1" applyProtection="1">
      <alignment horizontal="center" wrapText="1"/>
    </xf>
    <xf numFmtId="0" fontId="13" fillId="27" borderId="12" xfId="0" applyFont="1" applyFill="1" applyBorder="1" applyAlignment="1" applyProtection="1">
      <alignment horizontal="center" vertical="center" wrapText="1"/>
    </xf>
    <xf numFmtId="0" fontId="13" fillId="27" borderId="5" xfId="0" applyFont="1" applyFill="1" applyBorder="1" applyAlignment="1" applyProtection="1">
      <alignment horizontal="center" vertical="center" wrapText="1"/>
    </xf>
    <xf numFmtId="0" fontId="13" fillId="27" borderId="0" xfId="0" applyFont="1" applyFill="1" applyBorder="1" applyAlignment="1" applyProtection="1">
      <alignment horizontal="center" vertical="center" wrapText="1"/>
    </xf>
    <xf numFmtId="0" fontId="13" fillId="27" borderId="16" xfId="0" applyFont="1" applyFill="1" applyBorder="1" applyAlignment="1" applyProtection="1">
      <alignment horizontal="center" vertical="center" wrapText="1"/>
    </xf>
    <xf numFmtId="0" fontId="5" fillId="28" borderId="6" xfId="0" applyFont="1" applyFill="1" applyBorder="1" applyAlignment="1" applyProtection="1">
      <alignment horizontal="center" vertical="center" wrapText="1"/>
    </xf>
    <xf numFmtId="0" fontId="5" fillId="28" borderId="11" xfId="0" applyFont="1" applyFill="1" applyBorder="1" applyAlignment="1" applyProtection="1">
      <alignment horizontal="center" vertical="center" wrapText="1"/>
    </xf>
    <xf numFmtId="0" fontId="5" fillId="28" borderId="13" xfId="0" applyFont="1" applyFill="1" applyBorder="1" applyAlignment="1" applyProtection="1">
      <alignment horizontal="center" vertical="center" wrapText="1"/>
    </xf>
    <xf numFmtId="0" fontId="13" fillId="27" borderId="17" xfId="0" applyFont="1" applyFill="1" applyBorder="1" applyAlignment="1" applyProtection="1">
      <alignment horizontal="center" vertical="center" wrapText="1"/>
    </xf>
    <xf numFmtId="0" fontId="13" fillId="27" borderId="11" xfId="0" applyFont="1" applyFill="1" applyBorder="1" applyAlignment="1" applyProtection="1">
      <alignment horizontal="center" vertical="center" wrapText="1"/>
    </xf>
    <xf numFmtId="0" fontId="13" fillId="27" borderId="13" xfId="0" applyFont="1" applyFill="1" applyBorder="1" applyAlignment="1" applyProtection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/>
    </xf>
    <xf numFmtId="0" fontId="9" fillId="12" borderId="16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4A7"/>
      <color rgb="FFFF9966"/>
      <color rgb="FFFFE0D1"/>
      <color rgb="FFE7E200"/>
      <color rgb="FFE8D1FF"/>
      <color rgb="FFBDDEFF"/>
      <color rgb="FFCCCC00"/>
      <color rgb="FFCC99FF"/>
      <color rgb="FF99CCFF"/>
      <color rgb="FFFFF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30480</xdr:rowOff>
    </xdr:from>
    <xdr:to>
      <xdr:col>1</xdr:col>
      <xdr:colOff>752475</xdr:colOff>
      <xdr:row>0</xdr:row>
      <xdr:rowOff>592455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30480"/>
          <a:ext cx="561975" cy="561975"/>
        </a:xfrm>
        <a:prstGeom prst="rect">
          <a:avLst/>
        </a:prstGeom>
      </xdr:spPr>
    </xdr:pic>
    <xdr:clientData/>
  </xdr:twoCellAnchor>
  <xdr:twoCellAnchor>
    <xdr:from>
      <xdr:col>5</xdr:col>
      <xdr:colOff>1013460</xdr:colOff>
      <xdr:row>0</xdr:row>
      <xdr:rowOff>144780</xdr:rowOff>
    </xdr:from>
    <xdr:to>
      <xdr:col>9</xdr:col>
      <xdr:colOff>1013460</xdr:colOff>
      <xdr:row>0</xdr:row>
      <xdr:rowOff>510540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144780"/>
          <a:ext cx="2560320" cy="365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106680</xdr:colOff>
      <xdr:row>39</xdr:row>
      <xdr:rowOff>114300</xdr:rowOff>
    </xdr:from>
    <xdr:to>
      <xdr:col>11</xdr:col>
      <xdr:colOff>0</xdr:colOff>
      <xdr:row>42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</sheetPr>
  <dimension ref="A1:K44"/>
  <sheetViews>
    <sheetView showGridLines="0" topLeftCell="A16" zoomScaleNormal="100" workbookViewId="0">
      <selection activeCell="A3" sqref="A3:K3"/>
    </sheetView>
  </sheetViews>
  <sheetFormatPr defaultColWidth="8.28515625" defaultRowHeight="15" x14ac:dyDescent="0.25"/>
  <cols>
    <col min="1" max="1" width="2.140625" style="173" customWidth="1"/>
    <col min="2" max="2" width="21.140625" style="173" customWidth="1"/>
    <col min="3" max="3" width="1" style="173" customWidth="1"/>
    <col min="4" max="4" width="17.28515625" style="173" customWidth="1"/>
    <col min="5" max="5" width="1" style="173" customWidth="1"/>
    <col min="6" max="6" width="17.28515625" style="173" customWidth="1"/>
    <col min="7" max="7" width="1" style="173" customWidth="1"/>
    <col min="8" max="8" width="17.28515625" style="173" customWidth="1"/>
    <col min="9" max="9" width="1" style="173" customWidth="1"/>
    <col min="10" max="10" width="17.28515625" style="173" customWidth="1"/>
    <col min="11" max="11" width="2.140625" style="173" customWidth="1"/>
    <col min="12" max="16384" width="8.28515625" style="173"/>
  </cols>
  <sheetData>
    <row r="1" spans="1:11" ht="52.9" customHeight="1" thickTop="1" x14ac:dyDescent="0.25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4"/>
    </row>
    <row r="2" spans="1:11" ht="10.15" customHeight="1" x14ac:dyDescent="0.25">
      <c r="A2" s="205"/>
      <c r="K2" s="206"/>
    </row>
    <row r="3" spans="1:11" ht="40.5" x14ac:dyDescent="0.25">
      <c r="A3" s="281" t="s">
        <v>278</v>
      </c>
      <c r="B3" s="282"/>
      <c r="C3" s="282"/>
      <c r="D3" s="282"/>
      <c r="E3" s="282"/>
      <c r="F3" s="282"/>
      <c r="G3" s="282"/>
      <c r="H3" s="282"/>
      <c r="I3" s="282"/>
      <c r="J3" s="282"/>
      <c r="K3" s="283"/>
    </row>
    <row r="4" spans="1:11" ht="10.15" customHeight="1" x14ac:dyDescent="0.25">
      <c r="A4" s="205"/>
      <c r="K4" s="206"/>
    </row>
    <row r="5" spans="1:11" ht="20.25" x14ac:dyDescent="0.25">
      <c r="A5" s="205"/>
      <c r="B5" s="284" t="s">
        <v>286</v>
      </c>
      <c r="C5" s="285"/>
      <c r="D5" s="285"/>
      <c r="E5" s="285"/>
      <c r="F5" s="285"/>
      <c r="G5" s="285"/>
      <c r="H5" s="285"/>
      <c r="I5" s="285"/>
      <c r="J5" s="285"/>
      <c r="K5" s="207"/>
    </row>
    <row r="6" spans="1:11" ht="15.75" thickBot="1" x14ac:dyDescent="0.3">
      <c r="A6" s="205"/>
      <c r="K6" s="206"/>
    </row>
    <row r="7" spans="1:11" s="174" customFormat="1" ht="48.6" customHeight="1" thickBot="1" x14ac:dyDescent="0.3">
      <c r="A7" s="208"/>
      <c r="D7" s="175" t="s">
        <v>279</v>
      </c>
      <c r="F7" s="176" t="s">
        <v>280</v>
      </c>
      <c r="H7" s="177" t="s">
        <v>281</v>
      </c>
      <c r="J7" s="178" t="s">
        <v>56</v>
      </c>
      <c r="K7" s="209"/>
    </row>
    <row r="8" spans="1:11" ht="4.1500000000000004" customHeight="1" thickBot="1" x14ac:dyDescent="0.3">
      <c r="A8" s="205"/>
      <c r="K8" s="206"/>
    </row>
    <row r="9" spans="1:11" s="179" customFormat="1" ht="20.45" customHeight="1" thickBot="1" x14ac:dyDescent="0.3">
      <c r="A9" s="210"/>
      <c r="B9" s="180" t="s">
        <v>284</v>
      </c>
      <c r="C9" s="181"/>
      <c r="D9" s="195">
        <f>'KA1 - příjezdy do ČR'!Q3+Placement!R69</f>
        <v>0</v>
      </c>
      <c r="E9" s="182"/>
      <c r="F9" s="198">
        <f>'KA2 - výjezdy z ČR'!R3+Placement!R70</f>
        <v>0</v>
      </c>
      <c r="G9" s="182"/>
      <c r="H9" s="199">
        <f>'KA3 - výjezdová část'!R3+'KA3 - příjezdová část'!Q3+Placement!R71</f>
        <v>0</v>
      </c>
      <c r="I9" s="182"/>
      <c r="J9" s="201">
        <f>D9+F9+H9</f>
        <v>0</v>
      </c>
      <c r="K9" s="211"/>
    </row>
    <row r="10" spans="1:11" ht="4.1500000000000004" customHeight="1" thickBot="1" x14ac:dyDescent="0.3">
      <c r="A10" s="205"/>
      <c r="D10" s="183"/>
      <c r="E10" s="183"/>
      <c r="F10" s="183"/>
      <c r="G10" s="183"/>
      <c r="H10" s="183"/>
      <c r="I10" s="183"/>
      <c r="J10" s="184"/>
      <c r="K10" s="206"/>
    </row>
    <row r="11" spans="1:11" s="179" customFormat="1" ht="36" customHeight="1" thickBot="1" x14ac:dyDescent="0.3">
      <c r="A11" s="210"/>
      <c r="B11" s="180" t="s">
        <v>292</v>
      </c>
      <c r="C11" s="181"/>
      <c r="D11" s="195">
        <f>'KA1 - příjezdy do ČR'!Q59+Placement!R61</f>
        <v>0</v>
      </c>
      <c r="E11" s="182"/>
      <c r="F11" s="198">
        <f>'KA2 - výjezdy z ČR'!R59+Placement!R62</f>
        <v>0</v>
      </c>
      <c r="G11" s="182"/>
      <c r="H11" s="199">
        <f>'KA3 - výjezdová část'!R59+'KA3 - příjezdová část'!Q59+Placement!R63</f>
        <v>0</v>
      </c>
      <c r="I11" s="182"/>
      <c r="J11" s="201">
        <f>D11+F11+H11</f>
        <v>0</v>
      </c>
      <c r="K11" s="211"/>
    </row>
    <row r="12" spans="1:11" ht="4.1500000000000004" customHeight="1" thickBot="1" x14ac:dyDescent="0.3">
      <c r="A12" s="205"/>
      <c r="D12" s="183"/>
      <c r="E12" s="183"/>
      <c r="F12" s="183"/>
      <c r="G12" s="183"/>
      <c r="H12" s="183"/>
      <c r="I12" s="183"/>
      <c r="J12" s="184"/>
      <c r="K12" s="206"/>
    </row>
    <row r="13" spans="1:11" s="179" customFormat="1" ht="36" customHeight="1" thickBot="1" x14ac:dyDescent="0.3">
      <c r="A13" s="210"/>
      <c r="B13" s="180" t="s">
        <v>293</v>
      </c>
      <c r="C13" s="181"/>
      <c r="D13" s="195">
        <f>D9-D11</f>
        <v>0</v>
      </c>
      <c r="E13" s="182"/>
      <c r="F13" s="198">
        <f>F9-F11</f>
        <v>0</v>
      </c>
      <c r="G13" s="182"/>
      <c r="H13" s="199">
        <f>H9-H11</f>
        <v>0</v>
      </c>
      <c r="I13" s="182"/>
      <c r="J13" s="201">
        <f>J9-J11</f>
        <v>0</v>
      </c>
      <c r="K13" s="211"/>
    </row>
    <row r="14" spans="1:11" ht="30" customHeight="1" x14ac:dyDescent="0.3">
      <c r="A14" s="205"/>
      <c r="B14" s="185" t="s">
        <v>291</v>
      </c>
      <c r="D14" s="186"/>
      <c r="E14" s="186"/>
      <c r="F14" s="186"/>
      <c r="G14" s="186"/>
      <c r="H14" s="186"/>
      <c r="I14" s="186"/>
      <c r="J14" s="187"/>
      <c r="K14" s="206"/>
    </row>
    <row r="15" spans="1:11" ht="4.1500000000000004" customHeight="1" thickBot="1" x14ac:dyDescent="0.3">
      <c r="A15" s="205"/>
      <c r="D15" s="186"/>
      <c r="E15" s="186"/>
      <c r="F15" s="186"/>
      <c r="G15" s="186"/>
      <c r="H15" s="186"/>
      <c r="I15" s="186"/>
      <c r="J15" s="187"/>
      <c r="K15" s="206"/>
    </row>
    <row r="16" spans="1:11" s="188" customFormat="1" ht="49.15" customHeight="1" thickBot="1" x14ac:dyDescent="0.3">
      <c r="A16" s="212"/>
      <c r="B16" s="180" t="s">
        <v>282</v>
      </c>
      <c r="C16" s="189"/>
      <c r="D16" s="196">
        <f>'KA1 - příjezdy do ČR'!S3</f>
        <v>0</v>
      </c>
      <c r="E16" s="190"/>
      <c r="F16" s="197"/>
      <c r="G16" s="190"/>
      <c r="H16" s="200">
        <f>'KA3 - příjezdová část'!S3</f>
        <v>0</v>
      </c>
      <c r="I16" s="190"/>
      <c r="J16" s="191">
        <f>D16+H16</f>
        <v>0</v>
      </c>
      <c r="K16" s="213"/>
    </row>
    <row r="17" spans="1:11" ht="4.1500000000000004" customHeight="1" thickBot="1" x14ac:dyDescent="0.3">
      <c r="A17" s="205"/>
      <c r="B17" s="179"/>
      <c r="D17" s="192"/>
      <c r="E17" s="192"/>
      <c r="F17" s="192"/>
      <c r="G17" s="192"/>
      <c r="H17" s="192"/>
      <c r="I17" s="192"/>
      <c r="J17" s="193"/>
      <c r="K17" s="206"/>
    </row>
    <row r="18" spans="1:11" s="188" customFormat="1" ht="49.15" customHeight="1" thickBot="1" x14ac:dyDescent="0.3">
      <c r="A18" s="212"/>
      <c r="B18" s="180" t="s">
        <v>283</v>
      </c>
      <c r="C18" s="189"/>
      <c r="D18" s="196"/>
      <c r="E18" s="190"/>
      <c r="F18" s="197">
        <f>'KA2 - výjezdy z ČR'!T3</f>
        <v>0</v>
      </c>
      <c r="G18" s="190"/>
      <c r="H18" s="200"/>
      <c r="I18" s="190"/>
      <c r="J18" s="191">
        <f>F18</f>
        <v>0</v>
      </c>
      <c r="K18" s="213"/>
    </row>
    <row r="19" spans="1:11" ht="4.1500000000000004" customHeight="1" thickBot="1" x14ac:dyDescent="0.3">
      <c r="A19" s="205"/>
      <c r="B19" s="179"/>
      <c r="D19" s="192"/>
      <c r="E19" s="192"/>
      <c r="F19" s="192"/>
      <c r="G19" s="192"/>
      <c r="H19" s="192"/>
      <c r="I19" s="192"/>
      <c r="J19" s="193"/>
      <c r="K19" s="206"/>
    </row>
    <row r="20" spans="1:11" s="188" customFormat="1" ht="49.15" customHeight="1" thickBot="1" x14ac:dyDescent="0.3">
      <c r="A20" s="212"/>
      <c r="B20" s="180" t="s">
        <v>285</v>
      </c>
      <c r="C20" s="189"/>
      <c r="D20" s="196">
        <f>'KA1 - příjezdy do ČR'!S3</f>
        <v>0</v>
      </c>
      <c r="E20" s="190"/>
      <c r="F20" s="197">
        <f>'KA2 - výjezdy z ČR'!T3</f>
        <v>0</v>
      </c>
      <c r="G20" s="190"/>
      <c r="H20" s="200">
        <f>'KA3 - příjezdová část'!S3</f>
        <v>0</v>
      </c>
      <c r="I20" s="190"/>
      <c r="J20" s="191">
        <f>D20+F20+H20</f>
        <v>0</v>
      </c>
      <c r="K20" s="213"/>
    </row>
    <row r="21" spans="1:11" ht="15.75" thickBot="1" x14ac:dyDescent="0.3">
      <c r="A21" s="205"/>
      <c r="D21" s="194"/>
      <c r="E21" s="194"/>
      <c r="F21" s="194"/>
      <c r="G21" s="194"/>
      <c r="H21" s="194"/>
      <c r="I21" s="194"/>
      <c r="J21" s="194"/>
      <c r="K21" s="206"/>
    </row>
    <row r="22" spans="1:11" ht="18.75" x14ac:dyDescent="0.3">
      <c r="A22" s="205"/>
      <c r="B22" s="165"/>
      <c r="C22" s="166"/>
      <c r="D22" s="167"/>
      <c r="E22" s="167"/>
      <c r="F22" s="167"/>
      <c r="G22" s="167"/>
      <c r="H22" s="167"/>
      <c r="I22" s="167"/>
      <c r="J22" s="168"/>
      <c r="K22" s="206"/>
    </row>
    <row r="23" spans="1:11" ht="18.75" x14ac:dyDescent="0.3">
      <c r="A23" s="205"/>
      <c r="B23" s="286" t="s">
        <v>287</v>
      </c>
      <c r="C23" s="287"/>
      <c r="D23" s="287"/>
      <c r="E23" s="287"/>
      <c r="F23" s="287"/>
      <c r="G23" s="287"/>
      <c r="H23" s="287"/>
      <c r="I23" s="287"/>
      <c r="J23" s="288"/>
      <c r="K23" s="206"/>
    </row>
    <row r="24" spans="1:11" ht="18.75" x14ac:dyDescent="0.3">
      <c r="A24" s="205"/>
      <c r="B24" s="292" t="s">
        <v>288</v>
      </c>
      <c r="C24" s="293"/>
      <c r="D24" s="293"/>
      <c r="E24" s="293"/>
      <c r="F24" s="293"/>
      <c r="G24" s="293"/>
      <c r="H24" s="293"/>
      <c r="I24" s="293"/>
      <c r="J24" s="294"/>
      <c r="K24" s="206"/>
    </row>
    <row r="25" spans="1:11" ht="18.75" x14ac:dyDescent="0.25">
      <c r="A25" s="205"/>
      <c r="B25" s="289" t="s">
        <v>289</v>
      </c>
      <c r="C25" s="290"/>
      <c r="D25" s="290"/>
      <c r="E25" s="290"/>
      <c r="F25" s="290"/>
      <c r="G25" s="290"/>
      <c r="H25" s="290"/>
      <c r="I25" s="290"/>
      <c r="J25" s="291"/>
      <c r="K25" s="206"/>
    </row>
    <row r="26" spans="1:11" ht="18.75" x14ac:dyDescent="0.25">
      <c r="A26" s="205"/>
      <c r="B26" s="289" t="s">
        <v>290</v>
      </c>
      <c r="C26" s="290"/>
      <c r="D26" s="290"/>
      <c r="E26" s="290"/>
      <c r="F26" s="290"/>
      <c r="G26" s="290"/>
      <c r="H26" s="290"/>
      <c r="I26" s="290"/>
      <c r="J26" s="291"/>
      <c r="K26" s="206"/>
    </row>
    <row r="27" spans="1:11" ht="19.5" thickBot="1" x14ac:dyDescent="0.35">
      <c r="A27" s="205"/>
      <c r="B27" s="169"/>
      <c r="C27" s="170"/>
      <c r="D27" s="170"/>
      <c r="E27" s="170"/>
      <c r="F27" s="171"/>
      <c r="G27" s="171"/>
      <c r="H27" s="171"/>
      <c r="I27" s="171"/>
      <c r="J27" s="172"/>
      <c r="K27" s="206"/>
    </row>
    <row r="28" spans="1:11" x14ac:dyDescent="0.25">
      <c r="A28" s="205"/>
      <c r="D28" s="194"/>
      <c r="E28" s="194"/>
      <c r="F28" s="194"/>
      <c r="G28" s="194"/>
      <c r="H28" s="194"/>
      <c r="I28" s="194"/>
      <c r="J28" s="194"/>
      <c r="K28" s="206"/>
    </row>
    <row r="29" spans="1:11" x14ac:dyDescent="0.25">
      <c r="A29" s="205"/>
      <c r="K29" s="206"/>
    </row>
    <row r="30" spans="1:11" x14ac:dyDescent="0.25">
      <c r="A30" s="205"/>
      <c r="K30" s="206"/>
    </row>
    <row r="31" spans="1:11" x14ac:dyDescent="0.25">
      <c r="A31" s="205"/>
      <c r="K31" s="206"/>
    </row>
    <row r="32" spans="1:11" x14ac:dyDescent="0.25">
      <c r="A32" s="205"/>
      <c r="K32" s="206"/>
    </row>
    <row r="33" spans="1:11" x14ac:dyDescent="0.25">
      <c r="A33" s="205"/>
      <c r="K33" s="206"/>
    </row>
    <row r="34" spans="1:11" x14ac:dyDescent="0.25">
      <c r="A34" s="205"/>
      <c r="K34" s="206"/>
    </row>
    <row r="35" spans="1:11" x14ac:dyDescent="0.25">
      <c r="A35" s="205"/>
      <c r="K35" s="206"/>
    </row>
    <row r="36" spans="1:11" x14ac:dyDescent="0.25">
      <c r="A36" s="205"/>
      <c r="K36" s="206"/>
    </row>
    <row r="37" spans="1:11" x14ac:dyDescent="0.25">
      <c r="A37" s="205"/>
      <c r="K37" s="206"/>
    </row>
    <row r="38" spans="1:11" x14ac:dyDescent="0.25">
      <c r="A38" s="205"/>
      <c r="K38" s="206"/>
    </row>
    <row r="39" spans="1:11" x14ac:dyDescent="0.25">
      <c r="A39" s="205"/>
      <c r="K39" s="206"/>
    </row>
    <row r="40" spans="1:11" x14ac:dyDescent="0.25">
      <c r="A40" s="205"/>
      <c r="K40" s="206"/>
    </row>
    <row r="41" spans="1:11" x14ac:dyDescent="0.25">
      <c r="A41" s="205"/>
      <c r="K41" s="206"/>
    </row>
    <row r="42" spans="1:11" x14ac:dyDescent="0.25">
      <c r="A42" s="205"/>
      <c r="K42" s="206"/>
    </row>
    <row r="43" spans="1:11" ht="15.75" thickBot="1" x14ac:dyDescent="0.3">
      <c r="A43" s="214"/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5.75" thickTop="1" x14ac:dyDescent="0.25"/>
  </sheetData>
  <sheetProtection algorithmName="SHA-512" hashValue="IcgY4Tt14ljrNOe4N9dj6EfWMqoAe5Yzniop1v2Ylzosavx1hFVenAVMj7KbqR0nqjY9Las3Bz6rwab1zeqekQ==" saltValue="xqKiwoYPzV9zT83jbN1pGA==" spinCount="100000" sheet="1" objects="1" scenarios="1"/>
  <mergeCells count="6">
    <mergeCell ref="A3:K3"/>
    <mergeCell ref="B5:J5"/>
    <mergeCell ref="B23:J23"/>
    <mergeCell ref="B26:J26"/>
    <mergeCell ref="B24:J24"/>
    <mergeCell ref="B25:J25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W59"/>
  <sheetViews>
    <sheetView tabSelected="1" workbookViewId="0">
      <pane ySplit="7" topLeftCell="A8" activePane="bottomLeft" state="frozen"/>
      <selection pane="bottomLeft" activeCell="F8" sqref="F8"/>
    </sheetView>
  </sheetViews>
  <sheetFormatPr defaultColWidth="8.85546875" defaultRowHeight="15" x14ac:dyDescent="0.25"/>
  <cols>
    <col min="1" max="1" width="2.7109375" style="25" customWidth="1"/>
    <col min="2" max="2" width="4" style="25" customWidth="1"/>
    <col min="3" max="3" width="33.7109375" style="48" customWidth="1"/>
    <col min="4" max="4" width="3.28515625" style="48" customWidth="1"/>
    <col min="5" max="5" width="24.85546875" style="48" customWidth="1"/>
    <col min="6" max="6" width="10" style="48" customWidth="1"/>
    <col min="7" max="7" width="10.28515625" style="48" customWidth="1"/>
    <col min="8" max="8" width="9.5703125" style="25" customWidth="1"/>
    <col min="9" max="9" width="8.85546875" style="25" customWidth="1"/>
    <col min="10" max="10" width="12.7109375" style="25" customWidth="1"/>
    <col min="11" max="11" width="9.140625" style="25" customWidth="1"/>
    <col min="12" max="12" width="25.42578125" style="25" customWidth="1"/>
    <col min="13" max="13" width="9" style="25" customWidth="1"/>
    <col min="14" max="14" width="14" style="25" customWidth="1"/>
    <col min="15" max="15" width="10.28515625" style="25" customWidth="1"/>
    <col min="16" max="17" width="25.42578125" style="25" customWidth="1"/>
    <col min="18" max="18" width="2.7109375" style="27" customWidth="1"/>
    <col min="19" max="19" width="17.140625" style="25" customWidth="1"/>
    <col min="20" max="23" width="2.7109375" style="25" hidden="1" customWidth="1"/>
    <col min="24" max="16384" width="8.85546875" style="25"/>
  </cols>
  <sheetData>
    <row r="1" spans="1:23" ht="15" customHeight="1" thickBot="1" x14ac:dyDescent="0.3">
      <c r="C1" s="25"/>
      <c r="D1" s="25"/>
      <c r="E1" s="25"/>
      <c r="F1" s="25"/>
      <c r="G1" s="25"/>
    </row>
    <row r="2" spans="1:23" s="259" customFormat="1" ht="15" customHeight="1" thickBot="1" x14ac:dyDescent="0.3">
      <c r="A2" s="253"/>
      <c r="B2" s="275"/>
      <c r="C2" s="276"/>
      <c r="D2" s="276"/>
      <c r="E2" s="276"/>
      <c r="F2" s="276"/>
      <c r="G2" s="276"/>
      <c r="H2" s="277"/>
      <c r="I2" s="277"/>
      <c r="J2" s="277"/>
      <c r="K2" s="277"/>
      <c r="L2" s="278" t="s">
        <v>267</v>
      </c>
      <c r="M2" s="279"/>
      <c r="N2" s="279"/>
      <c r="O2" s="279"/>
      <c r="P2" s="278" t="s">
        <v>238</v>
      </c>
      <c r="Q2" s="278" t="s">
        <v>313</v>
      </c>
      <c r="R2" s="258"/>
      <c r="S2" s="280" t="s">
        <v>251</v>
      </c>
    </row>
    <row r="3" spans="1:23" ht="25.15" customHeight="1" thickBot="1" x14ac:dyDescent="0.3">
      <c r="A3" s="29"/>
      <c r="B3" s="74"/>
      <c r="C3" s="308" t="s">
        <v>275</v>
      </c>
      <c r="D3" s="75"/>
      <c r="E3" s="75"/>
      <c r="F3" s="75"/>
      <c r="G3" s="75"/>
      <c r="H3" s="311" t="s">
        <v>57</v>
      </c>
      <c r="I3" s="312"/>
      <c r="J3" s="312"/>
      <c r="K3" s="76"/>
      <c r="L3" s="77">
        <f>SUM(L8:L57)</f>
        <v>0</v>
      </c>
      <c r="M3" s="75"/>
      <c r="N3" s="75"/>
      <c r="O3" s="75"/>
      <c r="P3" s="78">
        <f>SUM(P8:P57)</f>
        <v>0</v>
      </c>
      <c r="Q3" s="77">
        <f>SUM(Q8:Q57)</f>
        <v>0</v>
      </c>
      <c r="S3" s="73">
        <f>SUM(S8:S57)</f>
        <v>0</v>
      </c>
    </row>
    <row r="4" spans="1:23" ht="4.1500000000000004" customHeight="1" x14ac:dyDescent="0.25">
      <c r="A4" s="29"/>
      <c r="B4" s="74"/>
      <c r="C4" s="309"/>
      <c r="D4" s="75"/>
      <c r="E4" s="75"/>
      <c r="F4" s="75"/>
      <c r="G4" s="75"/>
      <c r="H4" s="79"/>
      <c r="I4" s="79"/>
      <c r="J4" s="79"/>
      <c r="K4" s="79"/>
      <c r="L4" s="80"/>
      <c r="M4" s="75"/>
      <c r="N4" s="75"/>
      <c r="O4" s="75"/>
      <c r="P4" s="80"/>
      <c r="Q4" s="80"/>
      <c r="S4" s="299">
        <v>208002</v>
      </c>
    </row>
    <row r="5" spans="1:23" ht="25.15" customHeight="1" thickBot="1" x14ac:dyDescent="0.3">
      <c r="A5" s="35"/>
      <c r="B5" s="74"/>
      <c r="C5" s="310"/>
      <c r="D5" s="75"/>
      <c r="E5" s="305" t="s">
        <v>265</v>
      </c>
      <c r="F5" s="305" t="s">
        <v>266</v>
      </c>
      <c r="G5" s="305" t="s">
        <v>268</v>
      </c>
      <c r="H5" s="297" t="s">
        <v>232</v>
      </c>
      <c r="I5" s="297" t="s">
        <v>234</v>
      </c>
      <c r="J5" s="297" t="s">
        <v>269</v>
      </c>
      <c r="K5" s="297" t="s">
        <v>270</v>
      </c>
      <c r="L5" s="302" t="s">
        <v>1</v>
      </c>
      <c r="M5" s="305" t="s">
        <v>243</v>
      </c>
      <c r="N5" s="305" t="s">
        <v>245</v>
      </c>
      <c r="O5" s="297" t="s">
        <v>272</v>
      </c>
      <c r="P5" s="302" t="s">
        <v>252</v>
      </c>
      <c r="Q5" s="306" t="s">
        <v>314</v>
      </c>
      <c r="S5" s="300"/>
    </row>
    <row r="6" spans="1:23" ht="16.899999999999999" customHeight="1" x14ac:dyDescent="0.25">
      <c r="A6" s="36"/>
      <c r="B6" s="81"/>
      <c r="C6" s="82"/>
      <c r="D6" s="82"/>
      <c r="E6" s="305"/>
      <c r="F6" s="305"/>
      <c r="G6" s="305"/>
      <c r="H6" s="297"/>
      <c r="I6" s="297"/>
      <c r="J6" s="297"/>
      <c r="K6" s="297"/>
      <c r="L6" s="302"/>
      <c r="M6" s="305"/>
      <c r="N6" s="305"/>
      <c r="O6" s="297"/>
      <c r="P6" s="302"/>
      <c r="Q6" s="306"/>
      <c r="S6" s="301"/>
    </row>
    <row r="7" spans="1:23" ht="28.9" customHeight="1" thickBot="1" x14ac:dyDescent="0.3">
      <c r="A7" s="38"/>
      <c r="B7" s="83"/>
      <c r="C7" s="84" t="s">
        <v>2</v>
      </c>
      <c r="D7" s="84"/>
      <c r="E7" s="85" t="s">
        <v>229</v>
      </c>
      <c r="F7" s="86" t="s">
        <v>229</v>
      </c>
      <c r="G7" s="86" t="s">
        <v>244</v>
      </c>
      <c r="H7" s="87" t="s">
        <v>233</v>
      </c>
      <c r="I7" s="87" t="s">
        <v>235</v>
      </c>
      <c r="J7" s="86" t="s">
        <v>241</v>
      </c>
      <c r="K7" s="86" t="s">
        <v>271</v>
      </c>
      <c r="L7" s="303"/>
      <c r="M7" s="86" t="s">
        <v>244</v>
      </c>
      <c r="N7" s="86" t="s">
        <v>246</v>
      </c>
      <c r="O7" s="298"/>
      <c r="P7" s="303"/>
      <c r="Q7" s="307"/>
      <c r="S7" s="88" t="s">
        <v>3</v>
      </c>
    </row>
    <row r="8" spans="1:23" x14ac:dyDescent="0.25">
      <c r="B8" s="89" t="s">
        <v>4</v>
      </c>
      <c r="C8" s="304"/>
      <c r="D8" s="304"/>
      <c r="E8" s="64"/>
      <c r="F8" s="64"/>
      <c r="G8" s="64"/>
      <c r="H8" s="65"/>
      <c r="I8" s="66"/>
      <c r="J8" s="92">
        <f>ROUND(ROUND(I8,2)*IF(H8&gt;0,'Podpůrná data'!$B$3,0),2)</f>
        <v>0</v>
      </c>
      <c r="K8" s="93">
        <f>INT(IF(H8&gt;0,VLOOKUP(INT(H8),'Podpůrná data'!$G$17:$H$61,2,FALSE)*(H8/INT(H8)),0))</f>
        <v>0</v>
      </c>
      <c r="L8" s="94">
        <f>J8*K8</f>
        <v>0</v>
      </c>
      <c r="M8" s="24"/>
      <c r="N8" s="17"/>
      <c r="O8" s="93">
        <f>IFERROR(INT(IF(M8="Ano",IF(N8&gt;H8,VLOOKUP(INT(H8),'Podpůrná data'!$G$17:$H$61,2,FALSE)*(H8/INT(H8)),VLOOKUP(INT(N8),'Podpůrná data'!$G$17:$H$61,2,FALSE)*(N8/INT(N8))))),0)</f>
        <v>0</v>
      </c>
      <c r="P8" s="94">
        <f>O8*'Podpůrná data'!$B$4*ROUND(I8,2)</f>
        <v>0</v>
      </c>
      <c r="Q8" s="94">
        <f>L8+P8</f>
        <v>0</v>
      </c>
      <c r="R8" s="98">
        <f t="shared" ref="R8:R39" si="0">IF(L8&gt;0,IF(ISTEXT(C8)=TRUE,0,1),0)</f>
        <v>0</v>
      </c>
      <c r="S8" s="99" t="str">
        <f>IF(L8&gt;0,1,"")</f>
        <v/>
      </c>
      <c r="T8" s="25">
        <f>IF($L8&gt;0,IF(ISBLANK(C8),1,0),0)</f>
        <v>0</v>
      </c>
      <c r="U8" s="25">
        <f>IF($L8&gt;0,IF(ISBLANK(E8),1,0),0)</f>
        <v>0</v>
      </c>
      <c r="V8" s="25">
        <f>IF($L8&gt;0,IF(ISBLANK(F8),1,0),0)</f>
        <v>0</v>
      </c>
      <c r="W8" s="25">
        <f t="shared" ref="W8" si="1">IF($L8&gt;0,IF(ISBLANK(G8),1,0),0)</f>
        <v>0</v>
      </c>
    </row>
    <row r="9" spans="1:23" x14ac:dyDescent="0.25">
      <c r="B9" s="90" t="s">
        <v>5</v>
      </c>
      <c r="C9" s="296"/>
      <c r="D9" s="296"/>
      <c r="E9" s="67"/>
      <c r="F9" s="67"/>
      <c r="G9" s="67"/>
      <c r="H9" s="20"/>
      <c r="I9" s="21"/>
      <c r="J9" s="92">
        <f>ROUND(ROUND(I9,2)*IF(H9&gt;0,'Podpůrná data'!$B$3,0),2)</f>
        <v>0</v>
      </c>
      <c r="K9" s="93">
        <f>INT(IF(H9&gt;0,VLOOKUP(INT(H9),'Podpůrná data'!$G$17:$H$61,2,FALSE)*(H9/INT(H9)),0))</f>
        <v>0</v>
      </c>
      <c r="L9" s="94">
        <f t="shared" ref="L9:L57" si="2">J9*K9</f>
        <v>0</v>
      </c>
      <c r="M9" s="54"/>
      <c r="N9" s="20"/>
      <c r="O9" s="93">
        <f>IFERROR(INT(IF(M9="Ano",IF(N9&gt;H9,VLOOKUP(INT(H9),'Podpůrná data'!$G$17:$H$61,2,FALSE)*(H9/INT(H9)),VLOOKUP(INT(N9),'Podpůrná data'!$G$17:$H$61,2,FALSE)*(N9/INT(N9))))),0)</f>
        <v>0</v>
      </c>
      <c r="P9" s="94">
        <f>O9*'Podpůrná data'!$B$4*ROUND(I9,2)</f>
        <v>0</v>
      </c>
      <c r="Q9" s="94">
        <f t="shared" ref="Q9:Q57" si="3">L9+P9</f>
        <v>0</v>
      </c>
      <c r="R9" s="98">
        <f t="shared" si="0"/>
        <v>0</v>
      </c>
      <c r="S9" s="100" t="str">
        <f t="shared" ref="S9:S57" si="4">IF(L9&gt;0,1,"")</f>
        <v/>
      </c>
      <c r="T9" s="25">
        <f t="shared" ref="T9:T57" si="5">IF($L9&gt;0,IF(ISBLANK(C9),1,0),0)</f>
        <v>0</v>
      </c>
      <c r="U9" s="25">
        <f t="shared" ref="U9:U57" si="6">IF($L9&gt;0,IF(ISBLANK(E9),1,0),0)</f>
        <v>0</v>
      </c>
      <c r="V9" s="25">
        <f t="shared" ref="V9:V57" si="7">IF($L9&gt;0,IF(ISBLANK(F9),1,0),0)</f>
        <v>0</v>
      </c>
      <c r="W9" s="25">
        <f t="shared" ref="W9:W57" si="8">IF($L9&gt;0,IF(ISBLANK(G9),1,0),0)</f>
        <v>0</v>
      </c>
    </row>
    <row r="10" spans="1:23" x14ac:dyDescent="0.25">
      <c r="B10" s="90" t="s">
        <v>6</v>
      </c>
      <c r="C10" s="296"/>
      <c r="D10" s="296"/>
      <c r="E10" s="67"/>
      <c r="F10" s="67"/>
      <c r="G10" s="67"/>
      <c r="H10" s="20"/>
      <c r="I10" s="21"/>
      <c r="J10" s="92">
        <f>ROUND(ROUND(I10,2)*IF(H10&gt;0,'Podpůrná data'!$B$3,0),2)</f>
        <v>0</v>
      </c>
      <c r="K10" s="93">
        <f>INT(IF(H10&gt;0,VLOOKUP(INT(H10),'Podpůrná data'!$G$17:$H$61,2,FALSE)*(H10/INT(H10)),0))</f>
        <v>0</v>
      </c>
      <c r="L10" s="94">
        <f t="shared" si="2"/>
        <v>0</v>
      </c>
      <c r="M10" s="54"/>
      <c r="N10" s="20"/>
      <c r="O10" s="93">
        <f>IFERROR(INT(IF(M10="Ano",IF(N10&gt;H10,VLOOKUP(INT(H10),'Podpůrná data'!$G$17:$H$61,2,FALSE)*(H10/INT(H10)),VLOOKUP(INT(N10),'Podpůrná data'!$G$17:$H$61,2,FALSE)*(N10/INT(N10))))),0)</f>
        <v>0</v>
      </c>
      <c r="P10" s="94">
        <f>O10*'Podpůrná data'!$B$4*ROUND(I10,2)</f>
        <v>0</v>
      </c>
      <c r="Q10" s="94">
        <f t="shared" si="3"/>
        <v>0</v>
      </c>
      <c r="R10" s="98">
        <f t="shared" si="0"/>
        <v>0</v>
      </c>
      <c r="S10" s="100" t="str">
        <f t="shared" si="4"/>
        <v/>
      </c>
      <c r="T10" s="25">
        <f t="shared" si="5"/>
        <v>0</v>
      </c>
      <c r="U10" s="25">
        <f t="shared" si="6"/>
        <v>0</v>
      </c>
      <c r="V10" s="25">
        <f t="shared" si="7"/>
        <v>0</v>
      </c>
      <c r="W10" s="25">
        <f t="shared" si="8"/>
        <v>0</v>
      </c>
    </row>
    <row r="11" spans="1:23" x14ac:dyDescent="0.25">
      <c r="B11" s="90" t="s">
        <v>7</v>
      </c>
      <c r="C11" s="296"/>
      <c r="D11" s="296"/>
      <c r="E11" s="67"/>
      <c r="F11" s="67"/>
      <c r="G11" s="67"/>
      <c r="H11" s="20"/>
      <c r="I11" s="21"/>
      <c r="J11" s="92">
        <f>ROUND(ROUND(I11,2)*IF(H11&gt;0,'Podpůrná data'!$B$3,0),2)</f>
        <v>0</v>
      </c>
      <c r="K11" s="93">
        <f>INT(IF(H11&gt;0,VLOOKUP(INT(H11),'Podpůrná data'!$G$17:$H$61,2,FALSE)*(H11/INT(H11)),0))</f>
        <v>0</v>
      </c>
      <c r="L11" s="94">
        <f t="shared" si="2"/>
        <v>0</v>
      </c>
      <c r="M11" s="54"/>
      <c r="N11" s="20"/>
      <c r="O11" s="93">
        <f>IFERROR(INT(IF(M11="Ano",IF(N11&gt;H11,VLOOKUP(INT(H11),'Podpůrná data'!$G$17:$H$61,2,FALSE)*(H11/INT(H11)),VLOOKUP(INT(N11),'Podpůrná data'!$G$17:$H$61,2,FALSE)*(N11/INT(N11))))),0)</f>
        <v>0</v>
      </c>
      <c r="P11" s="94">
        <f>O11*'Podpůrná data'!$B$4*ROUND(I11,2)</f>
        <v>0</v>
      </c>
      <c r="Q11" s="94">
        <f t="shared" si="3"/>
        <v>0</v>
      </c>
      <c r="R11" s="98">
        <f t="shared" si="0"/>
        <v>0</v>
      </c>
      <c r="S11" s="100" t="str">
        <f t="shared" si="4"/>
        <v/>
      </c>
      <c r="T11" s="25">
        <f t="shared" si="5"/>
        <v>0</v>
      </c>
      <c r="U11" s="25">
        <f t="shared" si="6"/>
        <v>0</v>
      </c>
      <c r="V11" s="25">
        <f t="shared" si="7"/>
        <v>0</v>
      </c>
      <c r="W11" s="25">
        <f t="shared" si="8"/>
        <v>0</v>
      </c>
    </row>
    <row r="12" spans="1:23" x14ac:dyDescent="0.25">
      <c r="B12" s="90" t="s">
        <v>8</v>
      </c>
      <c r="C12" s="296"/>
      <c r="D12" s="296"/>
      <c r="E12" s="67"/>
      <c r="F12" s="67"/>
      <c r="G12" s="67"/>
      <c r="H12" s="20"/>
      <c r="I12" s="21"/>
      <c r="J12" s="92">
        <f>ROUND(ROUND(I12,2)*IF(H12&gt;0,'Podpůrná data'!$B$3,0),2)</f>
        <v>0</v>
      </c>
      <c r="K12" s="93">
        <f>INT(IF(H12&gt;0,VLOOKUP(INT(H12),'Podpůrná data'!$G$17:$H$61,2,FALSE)*(H12/INT(H12)),0))</f>
        <v>0</v>
      </c>
      <c r="L12" s="94">
        <f t="shared" si="2"/>
        <v>0</v>
      </c>
      <c r="M12" s="54"/>
      <c r="N12" s="20"/>
      <c r="O12" s="93">
        <f>IFERROR(INT(IF(M12="Ano",IF(N12&gt;H12,VLOOKUP(INT(H12),'Podpůrná data'!$G$17:$H$61,2,FALSE)*(H12/INT(H12)),VLOOKUP(INT(N12),'Podpůrná data'!$G$17:$H$61,2,FALSE)*(N12/INT(N12))))),0)</f>
        <v>0</v>
      </c>
      <c r="P12" s="94">
        <f>O12*'Podpůrná data'!$B$4*ROUND(I12,2)</f>
        <v>0</v>
      </c>
      <c r="Q12" s="94">
        <f t="shared" si="3"/>
        <v>0</v>
      </c>
      <c r="R12" s="98">
        <f t="shared" si="0"/>
        <v>0</v>
      </c>
      <c r="S12" s="100" t="str">
        <f t="shared" si="4"/>
        <v/>
      </c>
      <c r="T12" s="25">
        <f t="shared" si="5"/>
        <v>0</v>
      </c>
      <c r="U12" s="25">
        <f t="shared" si="6"/>
        <v>0</v>
      </c>
      <c r="V12" s="25">
        <f t="shared" si="7"/>
        <v>0</v>
      </c>
      <c r="W12" s="25">
        <f t="shared" si="8"/>
        <v>0</v>
      </c>
    </row>
    <row r="13" spans="1:23" x14ac:dyDescent="0.25">
      <c r="B13" s="90" t="s">
        <v>9</v>
      </c>
      <c r="C13" s="296"/>
      <c r="D13" s="296"/>
      <c r="E13" s="67"/>
      <c r="F13" s="67"/>
      <c r="G13" s="67"/>
      <c r="H13" s="20"/>
      <c r="I13" s="21"/>
      <c r="J13" s="92">
        <f>ROUND(ROUND(I13,2)*IF(H13&gt;0,'Podpůrná data'!$B$3,0),2)</f>
        <v>0</v>
      </c>
      <c r="K13" s="93">
        <f>INT(IF(H13&gt;0,VLOOKUP(INT(H13),'Podpůrná data'!$G$17:$H$61,2,FALSE)*(H13/INT(H13)),0))</f>
        <v>0</v>
      </c>
      <c r="L13" s="94">
        <f t="shared" si="2"/>
        <v>0</v>
      </c>
      <c r="M13" s="54"/>
      <c r="N13" s="20"/>
      <c r="O13" s="93">
        <f>IFERROR(INT(IF(M13="Ano",IF(N13&gt;H13,VLOOKUP(INT(H13),'Podpůrná data'!$G$17:$H$61,2,FALSE)*(H13/INT(H13)),VLOOKUP(INT(N13),'Podpůrná data'!$G$17:$H$61,2,FALSE)*(N13/INT(N13))))),0)</f>
        <v>0</v>
      </c>
      <c r="P13" s="94">
        <f>O13*'Podpůrná data'!$B$4*ROUND(I13,2)</f>
        <v>0</v>
      </c>
      <c r="Q13" s="94">
        <f t="shared" si="3"/>
        <v>0</v>
      </c>
      <c r="R13" s="98">
        <f t="shared" si="0"/>
        <v>0</v>
      </c>
      <c r="S13" s="100" t="str">
        <f t="shared" si="4"/>
        <v/>
      </c>
      <c r="T13" s="25">
        <f t="shared" si="5"/>
        <v>0</v>
      </c>
      <c r="U13" s="25">
        <f t="shared" si="6"/>
        <v>0</v>
      </c>
      <c r="V13" s="25">
        <f t="shared" si="7"/>
        <v>0</v>
      </c>
      <c r="W13" s="25">
        <f t="shared" si="8"/>
        <v>0</v>
      </c>
    </row>
    <row r="14" spans="1:23" x14ac:dyDescent="0.25">
      <c r="B14" s="90" t="s">
        <v>10</v>
      </c>
      <c r="C14" s="296"/>
      <c r="D14" s="296"/>
      <c r="E14" s="67"/>
      <c r="F14" s="67"/>
      <c r="G14" s="67"/>
      <c r="H14" s="20"/>
      <c r="I14" s="21"/>
      <c r="J14" s="92">
        <f>ROUND(ROUND(I14,2)*IF(H14&gt;0,'Podpůrná data'!$B$3,0),2)</f>
        <v>0</v>
      </c>
      <c r="K14" s="93">
        <f>INT(IF(H14&gt;0,VLOOKUP(INT(H14),'Podpůrná data'!$G$17:$H$61,2,FALSE)*(H14/INT(H14)),0))</f>
        <v>0</v>
      </c>
      <c r="L14" s="94">
        <f t="shared" si="2"/>
        <v>0</v>
      </c>
      <c r="M14" s="54"/>
      <c r="N14" s="20"/>
      <c r="O14" s="93">
        <f>IFERROR(INT(IF(M14="Ano",IF(N14&gt;H14,VLOOKUP(INT(H14),'Podpůrná data'!$G$17:$H$61,2,FALSE)*(H14/INT(H14)),VLOOKUP(INT(N14),'Podpůrná data'!$G$17:$H$61,2,FALSE)*(N14/INT(N14))))),0)</f>
        <v>0</v>
      </c>
      <c r="P14" s="94">
        <f>O14*'Podpůrná data'!$B$4*ROUND(I14,2)</f>
        <v>0</v>
      </c>
      <c r="Q14" s="94">
        <f t="shared" si="3"/>
        <v>0</v>
      </c>
      <c r="R14" s="98">
        <f t="shared" si="0"/>
        <v>0</v>
      </c>
      <c r="S14" s="100" t="str">
        <f t="shared" si="4"/>
        <v/>
      </c>
      <c r="T14" s="25">
        <f t="shared" si="5"/>
        <v>0</v>
      </c>
      <c r="U14" s="25">
        <f t="shared" si="6"/>
        <v>0</v>
      </c>
      <c r="V14" s="25">
        <f t="shared" si="7"/>
        <v>0</v>
      </c>
      <c r="W14" s="25">
        <f t="shared" si="8"/>
        <v>0</v>
      </c>
    </row>
    <row r="15" spans="1:23" x14ac:dyDescent="0.25">
      <c r="B15" s="90" t="s">
        <v>11</v>
      </c>
      <c r="C15" s="296"/>
      <c r="D15" s="296"/>
      <c r="E15" s="67"/>
      <c r="F15" s="67"/>
      <c r="G15" s="67"/>
      <c r="H15" s="20"/>
      <c r="I15" s="21"/>
      <c r="J15" s="92">
        <f>ROUND(ROUND(I15,2)*IF(H15&gt;0,'Podpůrná data'!$B$3,0),2)</f>
        <v>0</v>
      </c>
      <c r="K15" s="93">
        <f>INT(IF(H15&gt;0,VLOOKUP(INT(H15),'Podpůrná data'!$G$17:$H$61,2,FALSE)*(H15/INT(H15)),0))</f>
        <v>0</v>
      </c>
      <c r="L15" s="94">
        <f t="shared" si="2"/>
        <v>0</v>
      </c>
      <c r="M15" s="54"/>
      <c r="N15" s="20"/>
      <c r="O15" s="93">
        <f>IFERROR(INT(IF(M15="Ano",IF(N15&gt;H15,VLOOKUP(INT(H15),'Podpůrná data'!$G$17:$H$61,2,FALSE)*(H15/INT(H15)),VLOOKUP(INT(N15),'Podpůrná data'!$G$17:$H$61,2,FALSE)*(N15/INT(N15))))),0)</f>
        <v>0</v>
      </c>
      <c r="P15" s="94">
        <f>O15*'Podpůrná data'!$B$4*ROUND(I15,2)</f>
        <v>0</v>
      </c>
      <c r="Q15" s="94">
        <f t="shared" si="3"/>
        <v>0</v>
      </c>
      <c r="R15" s="98">
        <f t="shared" si="0"/>
        <v>0</v>
      </c>
      <c r="S15" s="100" t="str">
        <f t="shared" si="4"/>
        <v/>
      </c>
      <c r="T15" s="25">
        <f t="shared" si="5"/>
        <v>0</v>
      </c>
      <c r="U15" s="25">
        <f t="shared" si="6"/>
        <v>0</v>
      </c>
      <c r="V15" s="25">
        <f t="shared" si="7"/>
        <v>0</v>
      </c>
      <c r="W15" s="25">
        <f t="shared" si="8"/>
        <v>0</v>
      </c>
    </row>
    <row r="16" spans="1:23" x14ac:dyDescent="0.25">
      <c r="B16" s="90" t="s">
        <v>12</v>
      </c>
      <c r="C16" s="296"/>
      <c r="D16" s="296"/>
      <c r="E16" s="67"/>
      <c r="F16" s="67"/>
      <c r="G16" s="67"/>
      <c r="H16" s="20"/>
      <c r="I16" s="21"/>
      <c r="J16" s="92">
        <f>ROUND(ROUND(I16,2)*IF(H16&gt;0,'Podpůrná data'!$B$3,0),2)</f>
        <v>0</v>
      </c>
      <c r="K16" s="93">
        <f>INT(IF(H16&gt;0,VLOOKUP(INT(H16),'Podpůrná data'!$G$17:$H$61,2,FALSE)*(H16/INT(H16)),0))</f>
        <v>0</v>
      </c>
      <c r="L16" s="94">
        <f t="shared" si="2"/>
        <v>0</v>
      </c>
      <c r="M16" s="54"/>
      <c r="N16" s="20"/>
      <c r="O16" s="93">
        <f>IFERROR(INT(IF(M16="Ano",IF(N16&gt;H16,VLOOKUP(INT(H16),'Podpůrná data'!$G$17:$H$61,2,FALSE)*(H16/INT(H16)),VLOOKUP(INT(N16),'Podpůrná data'!$G$17:$H$61,2,FALSE)*(N16/INT(N16))))),0)</f>
        <v>0</v>
      </c>
      <c r="P16" s="94">
        <f>O16*'Podpůrná data'!$B$4*ROUND(I16,2)</f>
        <v>0</v>
      </c>
      <c r="Q16" s="94">
        <f t="shared" si="3"/>
        <v>0</v>
      </c>
      <c r="R16" s="98">
        <f t="shared" si="0"/>
        <v>0</v>
      </c>
      <c r="S16" s="100" t="str">
        <f t="shared" si="4"/>
        <v/>
      </c>
      <c r="T16" s="25">
        <f t="shared" si="5"/>
        <v>0</v>
      </c>
      <c r="U16" s="25">
        <f t="shared" si="6"/>
        <v>0</v>
      </c>
      <c r="V16" s="25">
        <f t="shared" si="7"/>
        <v>0</v>
      </c>
      <c r="W16" s="25">
        <f t="shared" si="8"/>
        <v>0</v>
      </c>
    </row>
    <row r="17" spans="2:23" x14ac:dyDescent="0.25">
      <c r="B17" s="90" t="s">
        <v>13</v>
      </c>
      <c r="C17" s="296"/>
      <c r="D17" s="296"/>
      <c r="E17" s="67"/>
      <c r="F17" s="67"/>
      <c r="G17" s="67"/>
      <c r="H17" s="20"/>
      <c r="I17" s="21"/>
      <c r="J17" s="92">
        <f>ROUND(ROUND(I17,2)*IF(H17&gt;0,'Podpůrná data'!$B$3,0),2)</f>
        <v>0</v>
      </c>
      <c r="K17" s="93">
        <f>INT(IF(H17&gt;0,VLOOKUP(INT(H17),'Podpůrná data'!$G$17:$H$61,2,FALSE)*(H17/INT(H17)),0))</f>
        <v>0</v>
      </c>
      <c r="L17" s="94">
        <f t="shared" si="2"/>
        <v>0</v>
      </c>
      <c r="M17" s="54"/>
      <c r="N17" s="20"/>
      <c r="O17" s="93">
        <f>IFERROR(INT(IF(M17="Ano",IF(N17&gt;H17,VLOOKUP(INT(H17),'Podpůrná data'!$G$17:$H$61,2,FALSE)*(H17/INT(H17)),VLOOKUP(INT(N17),'Podpůrná data'!$G$17:$H$61,2,FALSE)*(N17/INT(N17))))),0)</f>
        <v>0</v>
      </c>
      <c r="P17" s="94">
        <f>O17*'Podpůrná data'!$B$4*ROUND(I17,2)</f>
        <v>0</v>
      </c>
      <c r="Q17" s="94">
        <f t="shared" si="3"/>
        <v>0</v>
      </c>
      <c r="R17" s="98">
        <f t="shared" si="0"/>
        <v>0</v>
      </c>
      <c r="S17" s="100" t="str">
        <f t="shared" si="4"/>
        <v/>
      </c>
      <c r="T17" s="25">
        <f t="shared" si="5"/>
        <v>0</v>
      </c>
      <c r="U17" s="25">
        <f t="shared" si="6"/>
        <v>0</v>
      </c>
      <c r="V17" s="25">
        <f t="shared" si="7"/>
        <v>0</v>
      </c>
      <c r="W17" s="25">
        <f t="shared" si="8"/>
        <v>0</v>
      </c>
    </row>
    <row r="18" spans="2:23" x14ac:dyDescent="0.25">
      <c r="B18" s="90" t="s">
        <v>14</v>
      </c>
      <c r="C18" s="296"/>
      <c r="D18" s="296"/>
      <c r="E18" s="67"/>
      <c r="F18" s="67"/>
      <c r="G18" s="67"/>
      <c r="H18" s="20"/>
      <c r="I18" s="21"/>
      <c r="J18" s="92">
        <f>ROUND(ROUND(I18,2)*IF(H18&gt;0,'Podpůrná data'!$B$3,0),2)</f>
        <v>0</v>
      </c>
      <c r="K18" s="93">
        <f>INT(IF(H18&gt;0,VLOOKUP(INT(H18),'Podpůrná data'!$G$17:$H$61,2,FALSE)*(H18/INT(H18)),0))</f>
        <v>0</v>
      </c>
      <c r="L18" s="94">
        <f t="shared" si="2"/>
        <v>0</v>
      </c>
      <c r="M18" s="54"/>
      <c r="N18" s="20"/>
      <c r="O18" s="93">
        <f>IFERROR(INT(IF(M18="Ano",IF(N18&gt;H18,VLOOKUP(INT(H18),'Podpůrná data'!$G$17:$H$61,2,FALSE)*(H18/INT(H18)),VLOOKUP(INT(N18),'Podpůrná data'!$G$17:$H$61,2,FALSE)*(N18/INT(N18))))),0)</f>
        <v>0</v>
      </c>
      <c r="P18" s="94">
        <f>O18*'Podpůrná data'!$B$4*ROUND(I18,2)</f>
        <v>0</v>
      </c>
      <c r="Q18" s="94">
        <f t="shared" si="3"/>
        <v>0</v>
      </c>
      <c r="R18" s="98">
        <f t="shared" si="0"/>
        <v>0</v>
      </c>
      <c r="S18" s="100" t="str">
        <f t="shared" si="4"/>
        <v/>
      </c>
      <c r="T18" s="25">
        <f t="shared" si="5"/>
        <v>0</v>
      </c>
      <c r="U18" s="25">
        <f t="shared" si="6"/>
        <v>0</v>
      </c>
      <c r="V18" s="25">
        <f t="shared" si="7"/>
        <v>0</v>
      </c>
      <c r="W18" s="25">
        <f t="shared" si="8"/>
        <v>0</v>
      </c>
    </row>
    <row r="19" spans="2:23" x14ac:dyDescent="0.25">
      <c r="B19" s="90" t="s">
        <v>15</v>
      </c>
      <c r="C19" s="296"/>
      <c r="D19" s="296"/>
      <c r="E19" s="67"/>
      <c r="F19" s="67"/>
      <c r="G19" s="67"/>
      <c r="H19" s="20"/>
      <c r="I19" s="21"/>
      <c r="J19" s="92">
        <f>ROUND(ROUND(I19,2)*IF(H19&gt;0,'Podpůrná data'!$B$3,0),2)</f>
        <v>0</v>
      </c>
      <c r="K19" s="93">
        <f>INT(IF(H19&gt;0,VLOOKUP(INT(H19),'Podpůrná data'!$G$17:$H$61,2,FALSE)*(H19/INT(H19)),0))</f>
        <v>0</v>
      </c>
      <c r="L19" s="94">
        <f t="shared" si="2"/>
        <v>0</v>
      </c>
      <c r="M19" s="54"/>
      <c r="N19" s="20"/>
      <c r="O19" s="93">
        <f>IFERROR(INT(IF(M19="Ano",IF(N19&gt;H19,VLOOKUP(INT(H19),'Podpůrná data'!$G$17:$H$61,2,FALSE)*(H19/INT(H19)),VLOOKUP(INT(N19),'Podpůrná data'!$G$17:$H$61,2,FALSE)*(N19/INT(N19))))),0)</f>
        <v>0</v>
      </c>
      <c r="P19" s="94">
        <f>O19*'Podpůrná data'!$B$4*ROUND(I19,2)</f>
        <v>0</v>
      </c>
      <c r="Q19" s="94">
        <f t="shared" si="3"/>
        <v>0</v>
      </c>
      <c r="R19" s="98">
        <f t="shared" si="0"/>
        <v>0</v>
      </c>
      <c r="S19" s="100" t="str">
        <f t="shared" si="4"/>
        <v/>
      </c>
      <c r="T19" s="25">
        <f t="shared" si="5"/>
        <v>0</v>
      </c>
      <c r="U19" s="25">
        <f t="shared" si="6"/>
        <v>0</v>
      </c>
      <c r="V19" s="25">
        <f t="shared" si="7"/>
        <v>0</v>
      </c>
      <c r="W19" s="25">
        <f t="shared" si="8"/>
        <v>0</v>
      </c>
    </row>
    <row r="20" spans="2:23" x14ac:dyDescent="0.25">
      <c r="B20" s="90" t="s">
        <v>16</v>
      </c>
      <c r="C20" s="296"/>
      <c r="D20" s="296"/>
      <c r="E20" s="67"/>
      <c r="F20" s="67"/>
      <c r="G20" s="67"/>
      <c r="H20" s="20"/>
      <c r="I20" s="21"/>
      <c r="J20" s="92">
        <f>ROUND(ROUND(I20,2)*IF(H20&gt;0,'Podpůrná data'!$B$3,0),2)</f>
        <v>0</v>
      </c>
      <c r="K20" s="93">
        <f>INT(IF(H20&gt;0,VLOOKUP(INT(H20),'Podpůrná data'!$G$17:$H$61,2,FALSE)*(H20/INT(H20)),0))</f>
        <v>0</v>
      </c>
      <c r="L20" s="94">
        <f t="shared" si="2"/>
        <v>0</v>
      </c>
      <c r="M20" s="54"/>
      <c r="N20" s="20"/>
      <c r="O20" s="93">
        <f>IFERROR(INT(IF(M20="Ano",IF(N20&gt;H20,VLOOKUP(INT(H20),'Podpůrná data'!$G$17:$H$61,2,FALSE)*(H20/INT(H20)),VLOOKUP(INT(N20),'Podpůrná data'!$G$17:$H$61,2,FALSE)*(N20/INT(N20))))),0)</f>
        <v>0</v>
      </c>
      <c r="P20" s="94">
        <f>O20*'Podpůrná data'!$B$4*ROUND(I20,2)</f>
        <v>0</v>
      </c>
      <c r="Q20" s="94">
        <f t="shared" si="3"/>
        <v>0</v>
      </c>
      <c r="R20" s="98">
        <f t="shared" si="0"/>
        <v>0</v>
      </c>
      <c r="S20" s="100" t="str">
        <f t="shared" si="4"/>
        <v/>
      </c>
      <c r="T20" s="25">
        <f t="shared" si="5"/>
        <v>0</v>
      </c>
      <c r="U20" s="25">
        <f t="shared" si="6"/>
        <v>0</v>
      </c>
      <c r="V20" s="25">
        <f t="shared" si="7"/>
        <v>0</v>
      </c>
      <c r="W20" s="25">
        <f t="shared" si="8"/>
        <v>0</v>
      </c>
    </row>
    <row r="21" spans="2:23" x14ac:dyDescent="0.25">
      <c r="B21" s="90" t="s">
        <v>17</v>
      </c>
      <c r="C21" s="296"/>
      <c r="D21" s="296"/>
      <c r="E21" s="67"/>
      <c r="F21" s="67"/>
      <c r="G21" s="67"/>
      <c r="H21" s="20"/>
      <c r="I21" s="21"/>
      <c r="J21" s="92">
        <f>ROUND(ROUND(I21,2)*IF(H21&gt;0,'Podpůrná data'!$B$3,0),2)</f>
        <v>0</v>
      </c>
      <c r="K21" s="93">
        <f>INT(IF(H21&gt;0,VLOOKUP(INT(H21),'Podpůrná data'!$G$17:$H$61,2,FALSE)*(H21/INT(H21)),0))</f>
        <v>0</v>
      </c>
      <c r="L21" s="94">
        <f t="shared" si="2"/>
        <v>0</v>
      </c>
      <c r="M21" s="54"/>
      <c r="N21" s="20"/>
      <c r="O21" s="93">
        <f>IFERROR(INT(IF(M21="Ano",IF(N21&gt;H21,VLOOKUP(INT(H21),'Podpůrná data'!$G$17:$H$61,2,FALSE)*(H21/INT(H21)),VLOOKUP(INT(N21),'Podpůrná data'!$G$17:$H$61,2,FALSE)*(N21/INT(N21))))),0)</f>
        <v>0</v>
      </c>
      <c r="P21" s="94">
        <f>O21*'Podpůrná data'!$B$4*ROUND(I21,2)</f>
        <v>0</v>
      </c>
      <c r="Q21" s="94">
        <f t="shared" si="3"/>
        <v>0</v>
      </c>
      <c r="R21" s="98">
        <f t="shared" si="0"/>
        <v>0</v>
      </c>
      <c r="S21" s="100" t="str">
        <f t="shared" si="4"/>
        <v/>
      </c>
      <c r="T21" s="25">
        <f t="shared" si="5"/>
        <v>0</v>
      </c>
      <c r="U21" s="25">
        <f t="shared" si="6"/>
        <v>0</v>
      </c>
      <c r="V21" s="25">
        <f t="shared" si="7"/>
        <v>0</v>
      </c>
      <c r="W21" s="25">
        <f t="shared" si="8"/>
        <v>0</v>
      </c>
    </row>
    <row r="22" spans="2:23" x14ac:dyDescent="0.25">
      <c r="B22" s="90" t="s">
        <v>18</v>
      </c>
      <c r="C22" s="296"/>
      <c r="D22" s="296"/>
      <c r="E22" s="67"/>
      <c r="F22" s="67"/>
      <c r="G22" s="67"/>
      <c r="H22" s="20"/>
      <c r="I22" s="21"/>
      <c r="J22" s="92">
        <f>ROUND(ROUND(I22,2)*IF(H22&gt;0,'Podpůrná data'!$B$3,0),2)</f>
        <v>0</v>
      </c>
      <c r="K22" s="93">
        <f>INT(IF(H22&gt;0,VLOOKUP(INT(H22),'Podpůrná data'!$G$17:$H$61,2,FALSE)*(H22/INT(H22)),0))</f>
        <v>0</v>
      </c>
      <c r="L22" s="94">
        <f t="shared" si="2"/>
        <v>0</v>
      </c>
      <c r="M22" s="54"/>
      <c r="N22" s="20"/>
      <c r="O22" s="93">
        <f>IFERROR(INT(IF(M22="Ano",IF(N22&gt;H22,VLOOKUP(INT(H22),'Podpůrná data'!$G$17:$H$61,2,FALSE)*(H22/INT(H22)),VLOOKUP(INT(N22),'Podpůrná data'!$G$17:$H$61,2,FALSE)*(N22/INT(N22))))),0)</f>
        <v>0</v>
      </c>
      <c r="P22" s="94">
        <f>O22*'Podpůrná data'!$B$4*ROUND(I22,2)</f>
        <v>0</v>
      </c>
      <c r="Q22" s="94">
        <f t="shared" si="3"/>
        <v>0</v>
      </c>
      <c r="R22" s="98">
        <f t="shared" si="0"/>
        <v>0</v>
      </c>
      <c r="S22" s="100" t="str">
        <f t="shared" si="4"/>
        <v/>
      </c>
      <c r="T22" s="25">
        <f t="shared" si="5"/>
        <v>0</v>
      </c>
      <c r="U22" s="25">
        <f t="shared" si="6"/>
        <v>0</v>
      </c>
      <c r="V22" s="25">
        <f t="shared" si="7"/>
        <v>0</v>
      </c>
      <c r="W22" s="25">
        <f t="shared" si="8"/>
        <v>0</v>
      </c>
    </row>
    <row r="23" spans="2:23" x14ac:dyDescent="0.25">
      <c r="B23" s="90" t="s">
        <v>19</v>
      </c>
      <c r="C23" s="296"/>
      <c r="D23" s="296"/>
      <c r="E23" s="67"/>
      <c r="F23" s="67"/>
      <c r="G23" s="67"/>
      <c r="H23" s="20"/>
      <c r="I23" s="21"/>
      <c r="J23" s="92">
        <f>ROUND(ROUND(I23,2)*IF(H23&gt;0,'Podpůrná data'!$B$3,0),2)</f>
        <v>0</v>
      </c>
      <c r="K23" s="93">
        <f>INT(IF(H23&gt;0,VLOOKUP(INT(H23),'Podpůrná data'!$G$17:$H$61,2,FALSE)*(H23/INT(H23)),0))</f>
        <v>0</v>
      </c>
      <c r="L23" s="94">
        <f t="shared" si="2"/>
        <v>0</v>
      </c>
      <c r="M23" s="54"/>
      <c r="N23" s="20"/>
      <c r="O23" s="93">
        <f>IFERROR(INT(IF(M23="Ano",IF(N23&gt;H23,VLOOKUP(INT(H23),'Podpůrná data'!$G$17:$H$61,2,FALSE)*(H23/INT(H23)),VLOOKUP(INT(N23),'Podpůrná data'!$G$17:$H$61,2,FALSE)*(N23/INT(N23))))),0)</f>
        <v>0</v>
      </c>
      <c r="P23" s="101">
        <f>O23*'Podpůrná data'!$B$4*ROUND(I23,2)</f>
        <v>0</v>
      </c>
      <c r="Q23" s="101">
        <f t="shared" si="3"/>
        <v>0</v>
      </c>
      <c r="R23" s="98">
        <f t="shared" si="0"/>
        <v>0</v>
      </c>
      <c r="S23" s="100" t="str">
        <f t="shared" si="4"/>
        <v/>
      </c>
      <c r="T23" s="25">
        <f t="shared" si="5"/>
        <v>0</v>
      </c>
      <c r="U23" s="25">
        <f t="shared" si="6"/>
        <v>0</v>
      </c>
      <c r="V23" s="25">
        <f t="shared" si="7"/>
        <v>0</v>
      </c>
      <c r="W23" s="25">
        <f t="shared" si="8"/>
        <v>0</v>
      </c>
    </row>
    <row r="24" spans="2:23" x14ac:dyDescent="0.25">
      <c r="B24" s="90" t="s">
        <v>20</v>
      </c>
      <c r="C24" s="296"/>
      <c r="D24" s="296"/>
      <c r="E24" s="67"/>
      <c r="F24" s="67"/>
      <c r="G24" s="67"/>
      <c r="H24" s="20"/>
      <c r="I24" s="21"/>
      <c r="J24" s="92">
        <f>ROUND(ROUND(I24,2)*IF(H24&gt;0,'Podpůrná data'!$B$3,0),2)</f>
        <v>0</v>
      </c>
      <c r="K24" s="93">
        <f>INT(IF(H24&gt;0,VLOOKUP(INT(H24),'Podpůrná data'!$G$17:$H$61,2,FALSE)*(H24/INT(H24)),0))</f>
        <v>0</v>
      </c>
      <c r="L24" s="94">
        <f t="shared" si="2"/>
        <v>0</v>
      </c>
      <c r="M24" s="54"/>
      <c r="N24" s="20"/>
      <c r="O24" s="93">
        <f>IFERROR(INT(IF(M24="Ano",IF(N24&gt;H24,VLOOKUP(INT(H24),'Podpůrná data'!$G$17:$H$61,2,FALSE)*(H24/INT(H24)),VLOOKUP(INT(N24),'Podpůrná data'!$G$17:$H$61,2,FALSE)*(N24/INT(N24))))),0)</f>
        <v>0</v>
      </c>
      <c r="P24" s="101">
        <f>O24*'Podpůrná data'!$B$4*ROUND(I24,2)</f>
        <v>0</v>
      </c>
      <c r="Q24" s="101">
        <f t="shared" si="3"/>
        <v>0</v>
      </c>
      <c r="R24" s="98">
        <f t="shared" si="0"/>
        <v>0</v>
      </c>
      <c r="S24" s="100" t="str">
        <f t="shared" si="4"/>
        <v/>
      </c>
      <c r="T24" s="25">
        <f t="shared" si="5"/>
        <v>0</v>
      </c>
      <c r="U24" s="25">
        <f t="shared" si="6"/>
        <v>0</v>
      </c>
      <c r="V24" s="25">
        <f t="shared" si="7"/>
        <v>0</v>
      </c>
      <c r="W24" s="25">
        <f t="shared" si="8"/>
        <v>0</v>
      </c>
    </row>
    <row r="25" spans="2:23" x14ac:dyDescent="0.25">
      <c r="B25" s="90" t="s">
        <v>21</v>
      </c>
      <c r="C25" s="296"/>
      <c r="D25" s="296"/>
      <c r="E25" s="67"/>
      <c r="F25" s="67"/>
      <c r="G25" s="67"/>
      <c r="H25" s="20"/>
      <c r="I25" s="21"/>
      <c r="J25" s="92">
        <f>ROUND(ROUND(I25,2)*IF(H25&gt;0,'Podpůrná data'!$B$3,0),2)</f>
        <v>0</v>
      </c>
      <c r="K25" s="93">
        <f>INT(IF(H25&gt;0,VLOOKUP(INT(H25),'Podpůrná data'!$G$17:$H$61,2,FALSE)*(H25/INT(H25)),0))</f>
        <v>0</v>
      </c>
      <c r="L25" s="94">
        <f t="shared" si="2"/>
        <v>0</v>
      </c>
      <c r="M25" s="54"/>
      <c r="N25" s="20"/>
      <c r="O25" s="93">
        <f>IFERROR(INT(IF(M25="Ano",IF(N25&gt;H25,VLOOKUP(INT(H25),'Podpůrná data'!$G$17:$H$61,2,FALSE)*(H25/INT(H25)),VLOOKUP(INT(N25),'Podpůrná data'!$G$17:$H$61,2,FALSE)*(N25/INT(N25))))),0)</f>
        <v>0</v>
      </c>
      <c r="P25" s="101">
        <f>O25*'Podpůrná data'!$B$4*ROUND(I25,2)</f>
        <v>0</v>
      </c>
      <c r="Q25" s="101">
        <f t="shared" si="3"/>
        <v>0</v>
      </c>
      <c r="R25" s="98">
        <f t="shared" si="0"/>
        <v>0</v>
      </c>
      <c r="S25" s="100" t="str">
        <f t="shared" si="4"/>
        <v/>
      </c>
      <c r="T25" s="25">
        <f t="shared" si="5"/>
        <v>0</v>
      </c>
      <c r="U25" s="25">
        <f t="shared" si="6"/>
        <v>0</v>
      </c>
      <c r="V25" s="25">
        <f t="shared" si="7"/>
        <v>0</v>
      </c>
      <c r="W25" s="25">
        <f t="shared" si="8"/>
        <v>0</v>
      </c>
    </row>
    <row r="26" spans="2:23" x14ac:dyDescent="0.25">
      <c r="B26" s="90" t="s">
        <v>22</v>
      </c>
      <c r="C26" s="296"/>
      <c r="D26" s="296"/>
      <c r="E26" s="67"/>
      <c r="F26" s="67"/>
      <c r="G26" s="67"/>
      <c r="H26" s="20"/>
      <c r="I26" s="21"/>
      <c r="J26" s="92">
        <f>ROUND(ROUND(I26,2)*IF(H26&gt;0,'Podpůrná data'!$B$3,0),2)</f>
        <v>0</v>
      </c>
      <c r="K26" s="93">
        <f>INT(IF(H26&gt;0,VLOOKUP(INT(H26),'Podpůrná data'!$G$17:$H$61,2,FALSE)*(H26/INT(H26)),0))</f>
        <v>0</v>
      </c>
      <c r="L26" s="94">
        <f t="shared" si="2"/>
        <v>0</v>
      </c>
      <c r="M26" s="54"/>
      <c r="N26" s="20"/>
      <c r="O26" s="93">
        <f>IFERROR(INT(IF(M26="Ano",IF(N26&gt;H26,VLOOKUP(INT(H26),'Podpůrná data'!$G$17:$H$61,2,FALSE)*(H26/INT(H26)),VLOOKUP(INT(N26),'Podpůrná data'!$G$17:$H$61,2,FALSE)*(N26/INT(N26))))),0)</f>
        <v>0</v>
      </c>
      <c r="P26" s="101">
        <f>O26*'Podpůrná data'!$B$4*ROUND(I26,2)</f>
        <v>0</v>
      </c>
      <c r="Q26" s="101">
        <f t="shared" si="3"/>
        <v>0</v>
      </c>
      <c r="R26" s="98">
        <f t="shared" si="0"/>
        <v>0</v>
      </c>
      <c r="S26" s="100" t="str">
        <f t="shared" si="4"/>
        <v/>
      </c>
      <c r="T26" s="25">
        <f t="shared" si="5"/>
        <v>0</v>
      </c>
      <c r="U26" s="25">
        <f t="shared" si="6"/>
        <v>0</v>
      </c>
      <c r="V26" s="25">
        <f t="shared" si="7"/>
        <v>0</v>
      </c>
      <c r="W26" s="25">
        <f t="shared" si="8"/>
        <v>0</v>
      </c>
    </row>
    <row r="27" spans="2:23" x14ac:dyDescent="0.25">
      <c r="B27" s="90" t="s">
        <v>23</v>
      </c>
      <c r="C27" s="296"/>
      <c r="D27" s="296"/>
      <c r="E27" s="67"/>
      <c r="F27" s="67"/>
      <c r="G27" s="67"/>
      <c r="H27" s="20"/>
      <c r="I27" s="21"/>
      <c r="J27" s="92">
        <f>ROUND(ROUND(I27,2)*IF(H27&gt;0,'Podpůrná data'!$B$3,0),2)</f>
        <v>0</v>
      </c>
      <c r="K27" s="93">
        <f>INT(IF(H27&gt;0,VLOOKUP(INT(H27),'Podpůrná data'!$G$17:$H$61,2,FALSE)*(H27/INT(H27)),0))</f>
        <v>0</v>
      </c>
      <c r="L27" s="94">
        <f t="shared" si="2"/>
        <v>0</v>
      </c>
      <c r="M27" s="54"/>
      <c r="N27" s="20"/>
      <c r="O27" s="93">
        <f>IFERROR(INT(IF(M27="Ano",IF(N27&gt;H27,VLOOKUP(INT(H27),'Podpůrná data'!$G$17:$H$61,2,FALSE)*(H27/INT(H27)),VLOOKUP(INT(N27),'Podpůrná data'!$G$17:$H$61,2,FALSE)*(N27/INT(N27))))),0)</f>
        <v>0</v>
      </c>
      <c r="P27" s="101">
        <f>O27*'Podpůrná data'!$B$4*ROUND(I27,2)</f>
        <v>0</v>
      </c>
      <c r="Q27" s="101">
        <f t="shared" si="3"/>
        <v>0</v>
      </c>
      <c r="R27" s="98">
        <f t="shared" si="0"/>
        <v>0</v>
      </c>
      <c r="S27" s="100" t="str">
        <f t="shared" si="4"/>
        <v/>
      </c>
      <c r="T27" s="25">
        <f t="shared" si="5"/>
        <v>0</v>
      </c>
      <c r="U27" s="25">
        <f t="shared" si="6"/>
        <v>0</v>
      </c>
      <c r="V27" s="25">
        <f t="shared" si="7"/>
        <v>0</v>
      </c>
      <c r="W27" s="25">
        <f t="shared" si="8"/>
        <v>0</v>
      </c>
    </row>
    <row r="28" spans="2:23" x14ac:dyDescent="0.25">
      <c r="B28" s="90" t="s">
        <v>24</v>
      </c>
      <c r="C28" s="296"/>
      <c r="D28" s="296"/>
      <c r="E28" s="67"/>
      <c r="F28" s="67"/>
      <c r="G28" s="67"/>
      <c r="H28" s="20"/>
      <c r="I28" s="21"/>
      <c r="J28" s="92">
        <f>ROUND(ROUND(I28,2)*IF(H28&gt;0,'Podpůrná data'!$B$3,0),2)</f>
        <v>0</v>
      </c>
      <c r="K28" s="93">
        <f>INT(IF(H28&gt;0,VLOOKUP(INT(H28),'Podpůrná data'!$G$17:$H$61,2,FALSE)*(H28/INT(H28)),0))</f>
        <v>0</v>
      </c>
      <c r="L28" s="94">
        <f t="shared" si="2"/>
        <v>0</v>
      </c>
      <c r="M28" s="54"/>
      <c r="N28" s="20"/>
      <c r="O28" s="93">
        <f>IFERROR(INT(IF(M28="Ano",IF(N28&gt;H28,VLOOKUP(INT(H28),'Podpůrná data'!$G$17:$H$61,2,FALSE)*(H28/INT(H28)),VLOOKUP(INT(N28),'Podpůrná data'!$G$17:$H$61,2,FALSE)*(N28/INT(N28))))),0)</f>
        <v>0</v>
      </c>
      <c r="P28" s="101">
        <f>O28*'Podpůrná data'!$B$4*ROUND(I28,2)</f>
        <v>0</v>
      </c>
      <c r="Q28" s="101">
        <f t="shared" si="3"/>
        <v>0</v>
      </c>
      <c r="R28" s="98">
        <f t="shared" si="0"/>
        <v>0</v>
      </c>
      <c r="S28" s="100" t="str">
        <f t="shared" si="4"/>
        <v/>
      </c>
      <c r="T28" s="25">
        <f t="shared" si="5"/>
        <v>0</v>
      </c>
      <c r="U28" s="25">
        <f t="shared" si="6"/>
        <v>0</v>
      </c>
      <c r="V28" s="25">
        <f t="shared" si="7"/>
        <v>0</v>
      </c>
      <c r="W28" s="25">
        <f t="shared" si="8"/>
        <v>0</v>
      </c>
    </row>
    <row r="29" spans="2:23" x14ac:dyDescent="0.25">
      <c r="B29" s="90" t="s">
        <v>25</v>
      </c>
      <c r="C29" s="296"/>
      <c r="D29" s="296"/>
      <c r="E29" s="67"/>
      <c r="F29" s="67"/>
      <c r="G29" s="67"/>
      <c r="H29" s="20"/>
      <c r="I29" s="21"/>
      <c r="J29" s="92">
        <f>ROUND(ROUND(I29,2)*IF(H29&gt;0,'Podpůrná data'!$B$3,0),2)</f>
        <v>0</v>
      </c>
      <c r="K29" s="93">
        <f>INT(IF(H29&gt;0,VLOOKUP(INT(H29),'Podpůrná data'!$G$17:$H$61,2,FALSE)*(H29/INT(H29)),0))</f>
        <v>0</v>
      </c>
      <c r="L29" s="94">
        <f t="shared" si="2"/>
        <v>0</v>
      </c>
      <c r="M29" s="54"/>
      <c r="N29" s="20"/>
      <c r="O29" s="93">
        <f>IFERROR(INT(IF(M29="Ano",IF(N29&gt;H29,VLOOKUP(INT(H29),'Podpůrná data'!$G$17:$H$61,2,FALSE)*(H29/INT(H29)),VLOOKUP(INT(N29),'Podpůrná data'!$G$17:$H$61,2,FALSE)*(N29/INT(N29))))),0)</f>
        <v>0</v>
      </c>
      <c r="P29" s="101">
        <f>O29*'Podpůrná data'!$B$4*ROUND(I29,2)</f>
        <v>0</v>
      </c>
      <c r="Q29" s="101">
        <f t="shared" si="3"/>
        <v>0</v>
      </c>
      <c r="R29" s="98">
        <f t="shared" si="0"/>
        <v>0</v>
      </c>
      <c r="S29" s="100" t="str">
        <f t="shared" si="4"/>
        <v/>
      </c>
      <c r="T29" s="25">
        <f t="shared" si="5"/>
        <v>0</v>
      </c>
      <c r="U29" s="25">
        <f t="shared" si="6"/>
        <v>0</v>
      </c>
      <c r="V29" s="25">
        <f t="shared" si="7"/>
        <v>0</v>
      </c>
      <c r="W29" s="25">
        <f t="shared" si="8"/>
        <v>0</v>
      </c>
    </row>
    <row r="30" spans="2:23" x14ac:dyDescent="0.25">
      <c r="B30" s="90" t="s">
        <v>26</v>
      </c>
      <c r="C30" s="296"/>
      <c r="D30" s="296"/>
      <c r="E30" s="67"/>
      <c r="F30" s="67"/>
      <c r="G30" s="67"/>
      <c r="H30" s="20"/>
      <c r="I30" s="21"/>
      <c r="J30" s="92">
        <f>ROUND(ROUND(I30,2)*IF(H30&gt;0,'Podpůrná data'!$B$3,0),2)</f>
        <v>0</v>
      </c>
      <c r="K30" s="93">
        <f>INT(IF(H30&gt;0,VLOOKUP(INT(H30),'Podpůrná data'!$G$17:$H$61,2,FALSE)*(H30/INT(H30)),0))</f>
        <v>0</v>
      </c>
      <c r="L30" s="94">
        <f t="shared" si="2"/>
        <v>0</v>
      </c>
      <c r="M30" s="54"/>
      <c r="N30" s="20"/>
      <c r="O30" s="93">
        <f>IFERROR(INT(IF(M30="Ano",IF(N30&gt;H30,VLOOKUP(INT(H30),'Podpůrná data'!$G$17:$H$61,2,FALSE)*(H30/INT(H30)),VLOOKUP(INT(N30),'Podpůrná data'!$G$17:$H$61,2,FALSE)*(N30/INT(N30))))),0)</f>
        <v>0</v>
      </c>
      <c r="P30" s="101">
        <f>O30*'Podpůrná data'!$B$4*ROUND(I30,2)</f>
        <v>0</v>
      </c>
      <c r="Q30" s="101">
        <f t="shared" si="3"/>
        <v>0</v>
      </c>
      <c r="R30" s="98">
        <f t="shared" si="0"/>
        <v>0</v>
      </c>
      <c r="S30" s="100" t="str">
        <f t="shared" si="4"/>
        <v/>
      </c>
      <c r="T30" s="25">
        <f t="shared" si="5"/>
        <v>0</v>
      </c>
      <c r="U30" s="25">
        <f t="shared" si="6"/>
        <v>0</v>
      </c>
      <c r="V30" s="25">
        <f t="shared" si="7"/>
        <v>0</v>
      </c>
      <c r="W30" s="25">
        <f t="shared" si="8"/>
        <v>0</v>
      </c>
    </row>
    <row r="31" spans="2:23" x14ac:dyDescent="0.25">
      <c r="B31" s="90" t="s">
        <v>27</v>
      </c>
      <c r="C31" s="296"/>
      <c r="D31" s="296"/>
      <c r="E31" s="67"/>
      <c r="F31" s="67"/>
      <c r="G31" s="67"/>
      <c r="H31" s="20"/>
      <c r="I31" s="21"/>
      <c r="J31" s="92">
        <f>ROUND(ROUND(I31,2)*IF(H31&gt;0,'Podpůrná data'!$B$3,0),2)</f>
        <v>0</v>
      </c>
      <c r="K31" s="93">
        <f>INT(IF(H31&gt;0,VLOOKUP(INT(H31),'Podpůrná data'!$G$17:$H$61,2,FALSE)*(H31/INT(H31)),0))</f>
        <v>0</v>
      </c>
      <c r="L31" s="94">
        <f t="shared" si="2"/>
        <v>0</v>
      </c>
      <c r="M31" s="54"/>
      <c r="N31" s="20"/>
      <c r="O31" s="93">
        <f>IFERROR(INT(IF(M31="Ano",IF(N31&gt;H31,VLOOKUP(INT(H31),'Podpůrná data'!$G$17:$H$61,2,FALSE)*(H31/INT(H31)),VLOOKUP(INT(N31),'Podpůrná data'!$G$17:$H$61,2,FALSE)*(N31/INT(N31))))),0)</f>
        <v>0</v>
      </c>
      <c r="P31" s="101">
        <f>O31*'Podpůrná data'!$B$4*ROUND(I31,2)</f>
        <v>0</v>
      </c>
      <c r="Q31" s="101">
        <f t="shared" si="3"/>
        <v>0</v>
      </c>
      <c r="R31" s="98">
        <f t="shared" si="0"/>
        <v>0</v>
      </c>
      <c r="S31" s="100" t="str">
        <f t="shared" si="4"/>
        <v/>
      </c>
      <c r="T31" s="25">
        <f t="shared" si="5"/>
        <v>0</v>
      </c>
      <c r="U31" s="25">
        <f t="shared" si="6"/>
        <v>0</v>
      </c>
      <c r="V31" s="25">
        <f t="shared" si="7"/>
        <v>0</v>
      </c>
      <c r="W31" s="25">
        <f t="shared" si="8"/>
        <v>0</v>
      </c>
    </row>
    <row r="32" spans="2:23" x14ac:dyDescent="0.25">
      <c r="B32" s="90" t="s">
        <v>28</v>
      </c>
      <c r="C32" s="296"/>
      <c r="D32" s="296"/>
      <c r="E32" s="67"/>
      <c r="F32" s="67"/>
      <c r="G32" s="67"/>
      <c r="H32" s="20"/>
      <c r="I32" s="21"/>
      <c r="J32" s="92">
        <f>ROUND(ROUND(I32,2)*IF(H32&gt;0,'Podpůrná data'!$B$3,0),2)</f>
        <v>0</v>
      </c>
      <c r="K32" s="93">
        <f>INT(IF(H32&gt;0,VLOOKUP(INT(H32),'Podpůrná data'!$G$17:$H$61,2,FALSE)*(H32/INT(H32)),0))</f>
        <v>0</v>
      </c>
      <c r="L32" s="94">
        <f t="shared" si="2"/>
        <v>0</v>
      </c>
      <c r="M32" s="54"/>
      <c r="N32" s="20"/>
      <c r="O32" s="93">
        <f>IFERROR(INT(IF(M32="Ano",IF(N32&gt;H32,VLOOKUP(INT(H32),'Podpůrná data'!$G$17:$H$61,2,FALSE)*(H32/INT(H32)),VLOOKUP(INT(N32),'Podpůrná data'!$G$17:$H$61,2,FALSE)*(N32/INT(N32))))),0)</f>
        <v>0</v>
      </c>
      <c r="P32" s="101">
        <f>O32*'Podpůrná data'!$B$4*ROUND(I32,2)</f>
        <v>0</v>
      </c>
      <c r="Q32" s="101">
        <f t="shared" si="3"/>
        <v>0</v>
      </c>
      <c r="R32" s="98">
        <f t="shared" si="0"/>
        <v>0</v>
      </c>
      <c r="S32" s="100" t="str">
        <f t="shared" si="4"/>
        <v/>
      </c>
      <c r="T32" s="25">
        <f t="shared" si="5"/>
        <v>0</v>
      </c>
      <c r="U32" s="25">
        <f t="shared" si="6"/>
        <v>0</v>
      </c>
      <c r="V32" s="25">
        <f t="shared" si="7"/>
        <v>0</v>
      </c>
      <c r="W32" s="25">
        <f t="shared" si="8"/>
        <v>0</v>
      </c>
    </row>
    <row r="33" spans="2:23" x14ac:dyDescent="0.25">
      <c r="B33" s="90" t="s">
        <v>29</v>
      </c>
      <c r="C33" s="296"/>
      <c r="D33" s="296"/>
      <c r="E33" s="67"/>
      <c r="F33" s="67"/>
      <c r="G33" s="67"/>
      <c r="H33" s="20"/>
      <c r="I33" s="21"/>
      <c r="J33" s="92">
        <f>ROUND(ROUND(I33,2)*IF(H33&gt;0,'Podpůrná data'!$B$3,0),2)</f>
        <v>0</v>
      </c>
      <c r="K33" s="93">
        <f>INT(IF(H33&gt;0,VLOOKUP(INT(H33),'Podpůrná data'!$G$17:$H$61,2,FALSE)*(H33/INT(H33)),0))</f>
        <v>0</v>
      </c>
      <c r="L33" s="94">
        <f t="shared" si="2"/>
        <v>0</v>
      </c>
      <c r="M33" s="54"/>
      <c r="N33" s="20"/>
      <c r="O33" s="93">
        <f>IFERROR(INT(IF(M33="Ano",IF(N33&gt;H33,VLOOKUP(INT(H33),'Podpůrná data'!$G$17:$H$61,2,FALSE)*(H33/INT(H33)),VLOOKUP(INT(N33),'Podpůrná data'!$G$17:$H$61,2,FALSE)*(N33/INT(N33))))),0)</f>
        <v>0</v>
      </c>
      <c r="P33" s="101">
        <f>O33*'Podpůrná data'!$B$4*ROUND(I33,2)</f>
        <v>0</v>
      </c>
      <c r="Q33" s="101">
        <f t="shared" si="3"/>
        <v>0</v>
      </c>
      <c r="R33" s="98">
        <f t="shared" si="0"/>
        <v>0</v>
      </c>
      <c r="S33" s="100" t="str">
        <f t="shared" si="4"/>
        <v/>
      </c>
      <c r="T33" s="25">
        <f t="shared" si="5"/>
        <v>0</v>
      </c>
      <c r="U33" s="25">
        <f t="shared" si="6"/>
        <v>0</v>
      </c>
      <c r="V33" s="25">
        <f t="shared" si="7"/>
        <v>0</v>
      </c>
      <c r="W33" s="25">
        <f t="shared" si="8"/>
        <v>0</v>
      </c>
    </row>
    <row r="34" spans="2:23" x14ac:dyDescent="0.25">
      <c r="B34" s="90" t="s">
        <v>30</v>
      </c>
      <c r="C34" s="296"/>
      <c r="D34" s="296"/>
      <c r="E34" s="67"/>
      <c r="F34" s="67"/>
      <c r="G34" s="67"/>
      <c r="H34" s="20"/>
      <c r="I34" s="21"/>
      <c r="J34" s="92">
        <f>ROUND(ROUND(I34,2)*IF(H34&gt;0,'Podpůrná data'!$B$3,0),2)</f>
        <v>0</v>
      </c>
      <c r="K34" s="93">
        <f>INT(IF(H34&gt;0,VLOOKUP(INT(H34),'Podpůrná data'!$G$17:$H$61,2,FALSE)*(H34/INT(H34)),0))</f>
        <v>0</v>
      </c>
      <c r="L34" s="94">
        <f t="shared" si="2"/>
        <v>0</v>
      </c>
      <c r="M34" s="54"/>
      <c r="N34" s="20"/>
      <c r="O34" s="93">
        <f>IFERROR(INT(IF(M34="Ano",IF(N34&gt;H34,VLOOKUP(INT(H34),'Podpůrná data'!$G$17:$H$61,2,FALSE)*(H34/INT(H34)),VLOOKUP(INT(N34),'Podpůrná data'!$G$17:$H$61,2,FALSE)*(N34/INT(N34))))),0)</f>
        <v>0</v>
      </c>
      <c r="P34" s="101">
        <f>O34*'Podpůrná data'!$B$4*ROUND(I34,2)</f>
        <v>0</v>
      </c>
      <c r="Q34" s="101">
        <f t="shared" si="3"/>
        <v>0</v>
      </c>
      <c r="R34" s="98">
        <f t="shared" si="0"/>
        <v>0</v>
      </c>
      <c r="S34" s="100" t="str">
        <f t="shared" si="4"/>
        <v/>
      </c>
      <c r="T34" s="25">
        <f t="shared" si="5"/>
        <v>0</v>
      </c>
      <c r="U34" s="25">
        <f t="shared" si="6"/>
        <v>0</v>
      </c>
      <c r="V34" s="25">
        <f t="shared" si="7"/>
        <v>0</v>
      </c>
      <c r="W34" s="25">
        <f t="shared" si="8"/>
        <v>0</v>
      </c>
    </row>
    <row r="35" spans="2:23" x14ac:dyDescent="0.25">
      <c r="B35" s="90" t="s">
        <v>31</v>
      </c>
      <c r="C35" s="296"/>
      <c r="D35" s="296"/>
      <c r="E35" s="67"/>
      <c r="F35" s="67"/>
      <c r="G35" s="67"/>
      <c r="H35" s="20"/>
      <c r="I35" s="21"/>
      <c r="J35" s="92">
        <f>ROUND(ROUND(I35,2)*IF(H35&gt;0,'Podpůrná data'!$B$3,0),2)</f>
        <v>0</v>
      </c>
      <c r="K35" s="93">
        <f>INT(IF(H35&gt;0,VLOOKUP(INT(H35),'Podpůrná data'!$G$17:$H$61,2,FALSE)*(H35/INT(H35)),0))</f>
        <v>0</v>
      </c>
      <c r="L35" s="94">
        <f t="shared" si="2"/>
        <v>0</v>
      </c>
      <c r="M35" s="54"/>
      <c r="N35" s="20"/>
      <c r="O35" s="93">
        <f>IFERROR(INT(IF(M35="Ano",IF(N35&gt;H35,VLOOKUP(INT(H35),'Podpůrná data'!$G$17:$H$61,2,FALSE)*(H35/INT(H35)),VLOOKUP(INT(N35),'Podpůrná data'!$G$17:$H$61,2,FALSE)*(N35/INT(N35))))),0)</f>
        <v>0</v>
      </c>
      <c r="P35" s="101">
        <f>O35*'Podpůrná data'!$B$4*ROUND(I35,2)</f>
        <v>0</v>
      </c>
      <c r="Q35" s="101">
        <f t="shared" si="3"/>
        <v>0</v>
      </c>
      <c r="R35" s="98">
        <f t="shared" si="0"/>
        <v>0</v>
      </c>
      <c r="S35" s="100" t="str">
        <f t="shared" si="4"/>
        <v/>
      </c>
      <c r="T35" s="25">
        <f t="shared" si="5"/>
        <v>0</v>
      </c>
      <c r="U35" s="25">
        <f t="shared" si="6"/>
        <v>0</v>
      </c>
      <c r="V35" s="25">
        <f t="shared" si="7"/>
        <v>0</v>
      </c>
      <c r="W35" s="25">
        <f t="shared" si="8"/>
        <v>0</v>
      </c>
    </row>
    <row r="36" spans="2:23" x14ac:dyDescent="0.25">
      <c r="B36" s="90" t="s">
        <v>32</v>
      </c>
      <c r="C36" s="296"/>
      <c r="D36" s="296"/>
      <c r="E36" s="67"/>
      <c r="F36" s="67"/>
      <c r="G36" s="67"/>
      <c r="H36" s="20"/>
      <c r="I36" s="21"/>
      <c r="J36" s="92">
        <f>ROUND(ROUND(I36,2)*IF(H36&gt;0,'Podpůrná data'!$B$3,0),2)</f>
        <v>0</v>
      </c>
      <c r="K36" s="93">
        <f>INT(IF(H36&gt;0,VLOOKUP(INT(H36),'Podpůrná data'!$G$17:$H$61,2,FALSE)*(H36/INT(H36)),0))</f>
        <v>0</v>
      </c>
      <c r="L36" s="94">
        <f t="shared" si="2"/>
        <v>0</v>
      </c>
      <c r="M36" s="54"/>
      <c r="N36" s="20"/>
      <c r="O36" s="93">
        <f>IFERROR(INT(IF(M36="Ano",IF(N36&gt;H36,VLOOKUP(INT(H36),'Podpůrná data'!$G$17:$H$61,2,FALSE)*(H36/INT(H36)),VLOOKUP(INT(N36),'Podpůrná data'!$G$17:$H$61,2,FALSE)*(N36/INT(N36))))),0)</f>
        <v>0</v>
      </c>
      <c r="P36" s="101">
        <f>O36*'Podpůrná data'!$B$4*ROUND(I36,2)</f>
        <v>0</v>
      </c>
      <c r="Q36" s="101">
        <f t="shared" si="3"/>
        <v>0</v>
      </c>
      <c r="R36" s="98">
        <f t="shared" si="0"/>
        <v>0</v>
      </c>
      <c r="S36" s="100" t="str">
        <f t="shared" si="4"/>
        <v/>
      </c>
      <c r="T36" s="25">
        <f t="shared" si="5"/>
        <v>0</v>
      </c>
      <c r="U36" s="25">
        <f t="shared" si="6"/>
        <v>0</v>
      </c>
      <c r="V36" s="25">
        <f t="shared" si="7"/>
        <v>0</v>
      </c>
      <c r="W36" s="25">
        <f t="shared" si="8"/>
        <v>0</v>
      </c>
    </row>
    <row r="37" spans="2:23" x14ac:dyDescent="0.25">
      <c r="B37" s="90" t="s">
        <v>33</v>
      </c>
      <c r="C37" s="296"/>
      <c r="D37" s="296"/>
      <c r="E37" s="67"/>
      <c r="F37" s="67"/>
      <c r="G37" s="67"/>
      <c r="H37" s="20"/>
      <c r="I37" s="21"/>
      <c r="J37" s="92">
        <f>ROUND(ROUND(I37,2)*IF(H37&gt;0,'Podpůrná data'!$B$3,0),2)</f>
        <v>0</v>
      </c>
      <c r="K37" s="93">
        <f>INT(IF(H37&gt;0,VLOOKUP(INT(H37),'Podpůrná data'!$G$17:$H$61,2,FALSE)*(H37/INT(H37)),0))</f>
        <v>0</v>
      </c>
      <c r="L37" s="94">
        <f t="shared" si="2"/>
        <v>0</v>
      </c>
      <c r="M37" s="54"/>
      <c r="N37" s="20"/>
      <c r="O37" s="93">
        <f>IFERROR(INT(IF(M37="Ano",IF(N37&gt;H37,VLOOKUP(INT(H37),'Podpůrná data'!$G$17:$H$61,2,FALSE)*(H37/INT(H37)),VLOOKUP(INT(N37),'Podpůrná data'!$G$17:$H$61,2,FALSE)*(N37/INT(N37))))),0)</f>
        <v>0</v>
      </c>
      <c r="P37" s="101">
        <f>O37*'Podpůrná data'!$B$4*ROUND(I37,2)</f>
        <v>0</v>
      </c>
      <c r="Q37" s="101">
        <f t="shared" si="3"/>
        <v>0</v>
      </c>
      <c r="R37" s="98">
        <f t="shared" si="0"/>
        <v>0</v>
      </c>
      <c r="S37" s="100" t="str">
        <f t="shared" si="4"/>
        <v/>
      </c>
      <c r="T37" s="25">
        <f t="shared" si="5"/>
        <v>0</v>
      </c>
      <c r="U37" s="25">
        <f t="shared" si="6"/>
        <v>0</v>
      </c>
      <c r="V37" s="25">
        <f t="shared" si="7"/>
        <v>0</v>
      </c>
      <c r="W37" s="25">
        <f t="shared" si="8"/>
        <v>0</v>
      </c>
    </row>
    <row r="38" spans="2:23" x14ac:dyDescent="0.25">
      <c r="B38" s="90" t="s">
        <v>34</v>
      </c>
      <c r="C38" s="296"/>
      <c r="D38" s="296"/>
      <c r="E38" s="67"/>
      <c r="F38" s="67"/>
      <c r="G38" s="67"/>
      <c r="H38" s="20"/>
      <c r="I38" s="21"/>
      <c r="J38" s="92">
        <f>ROUND(ROUND(I38,2)*IF(H38&gt;0,'Podpůrná data'!$B$3,0),2)</f>
        <v>0</v>
      </c>
      <c r="K38" s="93">
        <f>INT(IF(H38&gt;0,VLOOKUP(INT(H38),'Podpůrná data'!$G$17:$H$61,2,FALSE)*(H38/INT(H38)),0))</f>
        <v>0</v>
      </c>
      <c r="L38" s="94">
        <f t="shared" si="2"/>
        <v>0</v>
      </c>
      <c r="M38" s="54"/>
      <c r="N38" s="20"/>
      <c r="O38" s="93">
        <f>IFERROR(INT(IF(M38="Ano",IF(N38&gt;H38,VLOOKUP(INT(H38),'Podpůrná data'!$G$17:$H$61,2,FALSE)*(H38/INT(H38)),VLOOKUP(INT(N38),'Podpůrná data'!$G$17:$H$61,2,FALSE)*(N38/INT(N38))))),0)</f>
        <v>0</v>
      </c>
      <c r="P38" s="101">
        <f>O38*'Podpůrná data'!$B$4*ROUND(I38,2)</f>
        <v>0</v>
      </c>
      <c r="Q38" s="101">
        <f t="shared" si="3"/>
        <v>0</v>
      </c>
      <c r="R38" s="98">
        <f t="shared" si="0"/>
        <v>0</v>
      </c>
      <c r="S38" s="100" t="str">
        <f t="shared" si="4"/>
        <v/>
      </c>
      <c r="T38" s="25">
        <f t="shared" si="5"/>
        <v>0</v>
      </c>
      <c r="U38" s="25">
        <f t="shared" si="6"/>
        <v>0</v>
      </c>
      <c r="V38" s="25">
        <f t="shared" si="7"/>
        <v>0</v>
      </c>
      <c r="W38" s="25">
        <f t="shared" si="8"/>
        <v>0</v>
      </c>
    </row>
    <row r="39" spans="2:23" x14ac:dyDescent="0.25">
      <c r="B39" s="90" t="s">
        <v>35</v>
      </c>
      <c r="C39" s="296"/>
      <c r="D39" s="296"/>
      <c r="E39" s="67"/>
      <c r="F39" s="67"/>
      <c r="G39" s="67"/>
      <c r="H39" s="20"/>
      <c r="I39" s="21"/>
      <c r="J39" s="92">
        <f>ROUND(ROUND(I39,2)*IF(H39&gt;0,'Podpůrná data'!$B$3,0),2)</f>
        <v>0</v>
      </c>
      <c r="K39" s="93">
        <f>INT(IF(H39&gt;0,VLOOKUP(INT(H39),'Podpůrná data'!$G$17:$H$61,2,FALSE)*(H39/INT(H39)),0))</f>
        <v>0</v>
      </c>
      <c r="L39" s="94">
        <f t="shared" si="2"/>
        <v>0</v>
      </c>
      <c r="M39" s="54"/>
      <c r="N39" s="20"/>
      <c r="O39" s="93">
        <f>IFERROR(INT(IF(M39="Ano",IF(N39&gt;H39,VLOOKUP(INT(H39),'Podpůrná data'!$G$17:$H$61,2,FALSE)*(H39/INT(H39)),VLOOKUP(INT(N39),'Podpůrná data'!$G$17:$H$61,2,FALSE)*(N39/INT(N39))))),0)</f>
        <v>0</v>
      </c>
      <c r="P39" s="101">
        <f>O39*'Podpůrná data'!$B$4*ROUND(I39,2)</f>
        <v>0</v>
      </c>
      <c r="Q39" s="101">
        <f t="shared" si="3"/>
        <v>0</v>
      </c>
      <c r="R39" s="98">
        <f t="shared" si="0"/>
        <v>0</v>
      </c>
      <c r="S39" s="100" t="str">
        <f t="shared" si="4"/>
        <v/>
      </c>
      <c r="T39" s="25">
        <f t="shared" si="5"/>
        <v>0</v>
      </c>
      <c r="U39" s="25">
        <f t="shared" si="6"/>
        <v>0</v>
      </c>
      <c r="V39" s="25">
        <f t="shared" si="7"/>
        <v>0</v>
      </c>
      <c r="W39" s="25">
        <f t="shared" si="8"/>
        <v>0</v>
      </c>
    </row>
    <row r="40" spans="2:23" x14ac:dyDescent="0.25">
      <c r="B40" s="90" t="s">
        <v>36</v>
      </c>
      <c r="C40" s="296"/>
      <c r="D40" s="296"/>
      <c r="E40" s="67"/>
      <c r="F40" s="67"/>
      <c r="G40" s="67"/>
      <c r="H40" s="20"/>
      <c r="I40" s="21"/>
      <c r="J40" s="92">
        <f>ROUND(ROUND(I40,2)*IF(H40&gt;0,'Podpůrná data'!$B$3,0),2)</f>
        <v>0</v>
      </c>
      <c r="K40" s="93">
        <f>INT(IF(H40&gt;0,VLOOKUP(INT(H40),'Podpůrná data'!$G$17:$H$61,2,FALSE)*(H40/INT(H40)),0))</f>
        <v>0</v>
      </c>
      <c r="L40" s="94">
        <f t="shared" si="2"/>
        <v>0</v>
      </c>
      <c r="M40" s="54"/>
      <c r="N40" s="20"/>
      <c r="O40" s="93">
        <f>IFERROR(INT(IF(M40="Ano",IF(N40&gt;H40,VLOOKUP(INT(H40),'Podpůrná data'!$G$17:$H$61,2,FALSE)*(H40/INT(H40)),VLOOKUP(INT(N40),'Podpůrná data'!$G$17:$H$61,2,FALSE)*(N40/INT(N40))))),0)</f>
        <v>0</v>
      </c>
      <c r="P40" s="101">
        <f>O40*'Podpůrná data'!$B$4*ROUND(I40,2)</f>
        <v>0</v>
      </c>
      <c r="Q40" s="101">
        <f t="shared" si="3"/>
        <v>0</v>
      </c>
      <c r="R40" s="98">
        <f t="shared" ref="R40:R57" si="9">IF(L40&gt;0,IF(ISTEXT(C40)=TRUE,0,1),0)</f>
        <v>0</v>
      </c>
      <c r="S40" s="100" t="str">
        <f t="shared" si="4"/>
        <v/>
      </c>
      <c r="T40" s="25">
        <f t="shared" si="5"/>
        <v>0</v>
      </c>
      <c r="U40" s="25">
        <f t="shared" si="6"/>
        <v>0</v>
      </c>
      <c r="V40" s="25">
        <f t="shared" si="7"/>
        <v>0</v>
      </c>
      <c r="W40" s="25">
        <f t="shared" si="8"/>
        <v>0</v>
      </c>
    </row>
    <row r="41" spans="2:23" x14ac:dyDescent="0.25">
      <c r="B41" s="90" t="s">
        <v>37</v>
      </c>
      <c r="C41" s="296"/>
      <c r="D41" s="296"/>
      <c r="E41" s="67"/>
      <c r="F41" s="67"/>
      <c r="G41" s="67"/>
      <c r="H41" s="20"/>
      <c r="I41" s="21"/>
      <c r="J41" s="92">
        <f>ROUND(ROUND(I41,2)*IF(H41&gt;0,'Podpůrná data'!$B$3,0),2)</f>
        <v>0</v>
      </c>
      <c r="K41" s="93">
        <f>INT(IF(H41&gt;0,VLOOKUP(INT(H41),'Podpůrná data'!$G$17:$H$61,2,FALSE)*(H41/INT(H41)),0))</f>
        <v>0</v>
      </c>
      <c r="L41" s="94">
        <f t="shared" si="2"/>
        <v>0</v>
      </c>
      <c r="M41" s="54"/>
      <c r="N41" s="20"/>
      <c r="O41" s="93">
        <f>IFERROR(INT(IF(M41="Ano",IF(N41&gt;H41,VLOOKUP(INT(H41),'Podpůrná data'!$G$17:$H$61,2,FALSE)*(H41/INT(H41)),VLOOKUP(INT(N41),'Podpůrná data'!$G$17:$H$61,2,FALSE)*(N41/INT(N41))))),0)</f>
        <v>0</v>
      </c>
      <c r="P41" s="101">
        <f>O41*'Podpůrná data'!$B$4*ROUND(I41,2)</f>
        <v>0</v>
      </c>
      <c r="Q41" s="101">
        <f t="shared" si="3"/>
        <v>0</v>
      </c>
      <c r="R41" s="98">
        <f t="shared" si="9"/>
        <v>0</v>
      </c>
      <c r="S41" s="100" t="str">
        <f t="shared" si="4"/>
        <v/>
      </c>
      <c r="T41" s="25">
        <f t="shared" si="5"/>
        <v>0</v>
      </c>
      <c r="U41" s="25">
        <f t="shared" si="6"/>
        <v>0</v>
      </c>
      <c r="V41" s="25">
        <f t="shared" si="7"/>
        <v>0</v>
      </c>
      <c r="W41" s="25">
        <f t="shared" si="8"/>
        <v>0</v>
      </c>
    </row>
    <row r="42" spans="2:23" x14ac:dyDescent="0.25">
      <c r="B42" s="90" t="s">
        <v>38</v>
      </c>
      <c r="C42" s="296"/>
      <c r="D42" s="296"/>
      <c r="E42" s="67"/>
      <c r="F42" s="67"/>
      <c r="G42" s="67"/>
      <c r="H42" s="20"/>
      <c r="I42" s="21"/>
      <c r="J42" s="92">
        <f>ROUND(ROUND(I42,2)*IF(H42&gt;0,'Podpůrná data'!$B$3,0),2)</f>
        <v>0</v>
      </c>
      <c r="K42" s="93">
        <f>INT(IF(H42&gt;0,VLOOKUP(INT(H42),'Podpůrná data'!$G$17:$H$61,2,FALSE)*(H42/INT(H42)),0))</f>
        <v>0</v>
      </c>
      <c r="L42" s="94">
        <f t="shared" si="2"/>
        <v>0</v>
      </c>
      <c r="M42" s="54"/>
      <c r="N42" s="20"/>
      <c r="O42" s="93">
        <f>IFERROR(INT(IF(M42="Ano",IF(N42&gt;H42,VLOOKUP(INT(H42),'Podpůrná data'!$G$17:$H$61,2,FALSE)*(H42/INT(H42)),VLOOKUP(INT(N42),'Podpůrná data'!$G$17:$H$61,2,FALSE)*(N42/INT(N42))))),0)</f>
        <v>0</v>
      </c>
      <c r="P42" s="101">
        <f>O42*'Podpůrná data'!$B$4*ROUND(I42,2)</f>
        <v>0</v>
      </c>
      <c r="Q42" s="101">
        <f t="shared" si="3"/>
        <v>0</v>
      </c>
      <c r="R42" s="98">
        <f t="shared" si="9"/>
        <v>0</v>
      </c>
      <c r="S42" s="100" t="str">
        <f t="shared" si="4"/>
        <v/>
      </c>
      <c r="T42" s="25">
        <f t="shared" si="5"/>
        <v>0</v>
      </c>
      <c r="U42" s="25">
        <f t="shared" si="6"/>
        <v>0</v>
      </c>
      <c r="V42" s="25">
        <f t="shared" si="7"/>
        <v>0</v>
      </c>
      <c r="W42" s="25">
        <f t="shared" si="8"/>
        <v>0</v>
      </c>
    </row>
    <row r="43" spans="2:23" x14ac:dyDescent="0.25">
      <c r="B43" s="90" t="s">
        <v>39</v>
      </c>
      <c r="C43" s="296"/>
      <c r="D43" s="296"/>
      <c r="E43" s="67"/>
      <c r="F43" s="67"/>
      <c r="G43" s="67"/>
      <c r="H43" s="20"/>
      <c r="I43" s="21"/>
      <c r="J43" s="92">
        <f>ROUND(ROUND(I43,2)*IF(H43&gt;0,'Podpůrná data'!$B$3,0),2)</f>
        <v>0</v>
      </c>
      <c r="K43" s="93">
        <f>INT(IF(H43&gt;0,VLOOKUP(INT(H43),'Podpůrná data'!$G$17:$H$61,2,FALSE)*(H43/INT(H43)),0))</f>
        <v>0</v>
      </c>
      <c r="L43" s="94">
        <f t="shared" si="2"/>
        <v>0</v>
      </c>
      <c r="M43" s="54"/>
      <c r="N43" s="20"/>
      <c r="O43" s="93">
        <f>IFERROR(INT(IF(M43="Ano",IF(N43&gt;H43,VLOOKUP(INT(H43),'Podpůrná data'!$G$17:$H$61,2,FALSE)*(H43/INT(H43)),VLOOKUP(INT(N43),'Podpůrná data'!$G$17:$H$61,2,FALSE)*(N43/INT(N43))))),0)</f>
        <v>0</v>
      </c>
      <c r="P43" s="101">
        <f>O43*'Podpůrná data'!$B$4*ROUND(I43,2)</f>
        <v>0</v>
      </c>
      <c r="Q43" s="101">
        <f t="shared" si="3"/>
        <v>0</v>
      </c>
      <c r="R43" s="98">
        <f t="shared" si="9"/>
        <v>0</v>
      </c>
      <c r="S43" s="100" t="str">
        <f t="shared" si="4"/>
        <v/>
      </c>
      <c r="T43" s="25">
        <f t="shared" si="5"/>
        <v>0</v>
      </c>
      <c r="U43" s="25">
        <f t="shared" si="6"/>
        <v>0</v>
      </c>
      <c r="V43" s="25">
        <f t="shared" si="7"/>
        <v>0</v>
      </c>
      <c r="W43" s="25">
        <f t="shared" si="8"/>
        <v>0</v>
      </c>
    </row>
    <row r="44" spans="2:23" x14ac:dyDescent="0.25">
      <c r="B44" s="90" t="s">
        <v>40</v>
      </c>
      <c r="C44" s="296"/>
      <c r="D44" s="296"/>
      <c r="E44" s="67"/>
      <c r="F44" s="67"/>
      <c r="G44" s="67"/>
      <c r="H44" s="20"/>
      <c r="I44" s="21"/>
      <c r="J44" s="92">
        <f>ROUND(ROUND(I44,2)*IF(H44&gt;0,'Podpůrná data'!$B$3,0),2)</f>
        <v>0</v>
      </c>
      <c r="K44" s="93">
        <f>INT(IF(H44&gt;0,VLOOKUP(INT(H44),'Podpůrná data'!$G$17:$H$61,2,FALSE)*(H44/INT(H44)),0))</f>
        <v>0</v>
      </c>
      <c r="L44" s="94">
        <f t="shared" si="2"/>
        <v>0</v>
      </c>
      <c r="M44" s="54"/>
      <c r="N44" s="20"/>
      <c r="O44" s="93">
        <f>IFERROR(INT(IF(M44="Ano",IF(N44&gt;H44,VLOOKUP(INT(H44),'Podpůrná data'!$G$17:$H$61,2,FALSE)*(H44/INT(H44)),VLOOKUP(INT(N44),'Podpůrná data'!$G$17:$H$61,2,FALSE)*(N44/INT(N44))))),0)</f>
        <v>0</v>
      </c>
      <c r="P44" s="101">
        <f>O44*'Podpůrná data'!$B$4*ROUND(I44,2)</f>
        <v>0</v>
      </c>
      <c r="Q44" s="101">
        <f t="shared" si="3"/>
        <v>0</v>
      </c>
      <c r="R44" s="98">
        <f t="shared" si="9"/>
        <v>0</v>
      </c>
      <c r="S44" s="100" t="str">
        <f t="shared" si="4"/>
        <v/>
      </c>
      <c r="T44" s="25">
        <f t="shared" si="5"/>
        <v>0</v>
      </c>
      <c r="U44" s="25">
        <f t="shared" si="6"/>
        <v>0</v>
      </c>
      <c r="V44" s="25">
        <f t="shared" si="7"/>
        <v>0</v>
      </c>
      <c r="W44" s="25">
        <f t="shared" si="8"/>
        <v>0</v>
      </c>
    </row>
    <row r="45" spans="2:23" x14ac:dyDescent="0.25">
      <c r="B45" s="90" t="s">
        <v>41</v>
      </c>
      <c r="C45" s="296"/>
      <c r="D45" s="296"/>
      <c r="E45" s="67"/>
      <c r="F45" s="67"/>
      <c r="G45" s="67"/>
      <c r="H45" s="20"/>
      <c r="I45" s="21"/>
      <c r="J45" s="92">
        <f>ROUND(ROUND(I45,2)*IF(H45&gt;0,'Podpůrná data'!$B$3,0),2)</f>
        <v>0</v>
      </c>
      <c r="K45" s="93">
        <f>INT(IF(H45&gt;0,VLOOKUP(INT(H45),'Podpůrná data'!$G$17:$H$61,2,FALSE)*(H45/INT(H45)),0))</f>
        <v>0</v>
      </c>
      <c r="L45" s="94">
        <f t="shared" si="2"/>
        <v>0</v>
      </c>
      <c r="M45" s="54"/>
      <c r="N45" s="20"/>
      <c r="O45" s="93">
        <f>IFERROR(INT(IF(M45="Ano",IF(N45&gt;H45,VLOOKUP(INT(H45),'Podpůrná data'!$G$17:$H$61,2,FALSE)*(H45/INT(H45)),VLOOKUP(INT(N45),'Podpůrná data'!$G$17:$H$61,2,FALSE)*(N45/INT(N45))))),0)</f>
        <v>0</v>
      </c>
      <c r="P45" s="101">
        <f>O45*'Podpůrná data'!$B$4*ROUND(I45,2)</f>
        <v>0</v>
      </c>
      <c r="Q45" s="101">
        <f t="shared" si="3"/>
        <v>0</v>
      </c>
      <c r="R45" s="98">
        <f t="shared" si="9"/>
        <v>0</v>
      </c>
      <c r="S45" s="100" t="str">
        <f t="shared" si="4"/>
        <v/>
      </c>
      <c r="T45" s="25">
        <f t="shared" si="5"/>
        <v>0</v>
      </c>
      <c r="U45" s="25">
        <f t="shared" si="6"/>
        <v>0</v>
      </c>
      <c r="V45" s="25">
        <f t="shared" si="7"/>
        <v>0</v>
      </c>
      <c r="W45" s="25">
        <f t="shared" si="8"/>
        <v>0</v>
      </c>
    </row>
    <row r="46" spans="2:23" x14ac:dyDescent="0.25">
      <c r="B46" s="90" t="s">
        <v>42</v>
      </c>
      <c r="C46" s="296"/>
      <c r="D46" s="296"/>
      <c r="E46" s="67"/>
      <c r="F46" s="67"/>
      <c r="G46" s="67"/>
      <c r="H46" s="20"/>
      <c r="I46" s="21"/>
      <c r="J46" s="92">
        <f>ROUND(ROUND(I46,2)*IF(H46&gt;0,'Podpůrná data'!$B$3,0),2)</f>
        <v>0</v>
      </c>
      <c r="K46" s="93">
        <f>INT(IF(H46&gt;0,VLOOKUP(INT(H46),'Podpůrná data'!$G$17:$H$61,2,FALSE)*(H46/INT(H46)),0))</f>
        <v>0</v>
      </c>
      <c r="L46" s="94">
        <f t="shared" si="2"/>
        <v>0</v>
      </c>
      <c r="M46" s="54"/>
      <c r="N46" s="20"/>
      <c r="O46" s="93">
        <f>IFERROR(INT(IF(M46="Ano",IF(N46&gt;H46,VLOOKUP(INT(H46),'Podpůrná data'!$G$17:$H$61,2,FALSE)*(H46/INT(H46)),VLOOKUP(INT(N46),'Podpůrná data'!$G$17:$H$61,2,FALSE)*(N46/INT(N46))))),0)</f>
        <v>0</v>
      </c>
      <c r="P46" s="101">
        <f>O46*'Podpůrná data'!$B$4*ROUND(I46,2)</f>
        <v>0</v>
      </c>
      <c r="Q46" s="101">
        <f t="shared" si="3"/>
        <v>0</v>
      </c>
      <c r="R46" s="98">
        <f t="shared" si="9"/>
        <v>0</v>
      </c>
      <c r="S46" s="100" t="str">
        <f t="shared" si="4"/>
        <v/>
      </c>
      <c r="T46" s="25">
        <f t="shared" si="5"/>
        <v>0</v>
      </c>
      <c r="U46" s="25">
        <f t="shared" si="6"/>
        <v>0</v>
      </c>
      <c r="V46" s="25">
        <f t="shared" si="7"/>
        <v>0</v>
      </c>
      <c r="W46" s="25">
        <f t="shared" si="8"/>
        <v>0</v>
      </c>
    </row>
    <row r="47" spans="2:23" x14ac:dyDescent="0.25">
      <c r="B47" s="90" t="s">
        <v>43</v>
      </c>
      <c r="C47" s="296"/>
      <c r="D47" s="296"/>
      <c r="E47" s="67"/>
      <c r="F47" s="67"/>
      <c r="G47" s="67"/>
      <c r="H47" s="20"/>
      <c r="I47" s="21"/>
      <c r="J47" s="92">
        <f>ROUND(ROUND(I47,2)*IF(H47&gt;0,'Podpůrná data'!$B$3,0),2)</f>
        <v>0</v>
      </c>
      <c r="K47" s="93">
        <f>INT(IF(H47&gt;0,VLOOKUP(INT(H47),'Podpůrná data'!$G$17:$H$61,2,FALSE)*(H47/INT(H47)),0))</f>
        <v>0</v>
      </c>
      <c r="L47" s="94">
        <f t="shared" si="2"/>
        <v>0</v>
      </c>
      <c r="M47" s="54"/>
      <c r="N47" s="20"/>
      <c r="O47" s="93">
        <f>IFERROR(INT(IF(M47="Ano",IF(N47&gt;H47,VLOOKUP(INT(H47),'Podpůrná data'!$G$17:$H$61,2,FALSE)*(H47/INT(H47)),VLOOKUP(INT(N47),'Podpůrná data'!$G$17:$H$61,2,FALSE)*(N47/INT(N47))))),0)</f>
        <v>0</v>
      </c>
      <c r="P47" s="101">
        <f>O47*'Podpůrná data'!$B$4*ROUND(I47,2)</f>
        <v>0</v>
      </c>
      <c r="Q47" s="101">
        <f t="shared" si="3"/>
        <v>0</v>
      </c>
      <c r="R47" s="98">
        <f t="shared" si="9"/>
        <v>0</v>
      </c>
      <c r="S47" s="100" t="str">
        <f t="shared" si="4"/>
        <v/>
      </c>
      <c r="T47" s="25">
        <f t="shared" si="5"/>
        <v>0</v>
      </c>
      <c r="U47" s="25">
        <f t="shared" si="6"/>
        <v>0</v>
      </c>
      <c r="V47" s="25">
        <f t="shared" si="7"/>
        <v>0</v>
      </c>
      <c r="W47" s="25">
        <f t="shared" si="8"/>
        <v>0</v>
      </c>
    </row>
    <row r="48" spans="2:23" x14ac:dyDescent="0.25">
      <c r="B48" s="90" t="s">
        <v>44</v>
      </c>
      <c r="C48" s="296"/>
      <c r="D48" s="296"/>
      <c r="E48" s="67"/>
      <c r="F48" s="67"/>
      <c r="G48" s="67"/>
      <c r="H48" s="20"/>
      <c r="I48" s="21"/>
      <c r="J48" s="92">
        <f>ROUND(ROUND(I48,2)*IF(H48&gt;0,'Podpůrná data'!$B$3,0),2)</f>
        <v>0</v>
      </c>
      <c r="K48" s="93">
        <f>INT(IF(H48&gt;0,VLOOKUP(INT(H48),'Podpůrná data'!$G$17:$H$61,2,FALSE)*(H48/INT(H48)),0))</f>
        <v>0</v>
      </c>
      <c r="L48" s="94">
        <f t="shared" si="2"/>
        <v>0</v>
      </c>
      <c r="M48" s="54"/>
      <c r="N48" s="20"/>
      <c r="O48" s="93">
        <f>IFERROR(INT(IF(M48="Ano",IF(N48&gt;H48,VLOOKUP(INT(H48),'Podpůrná data'!$G$17:$H$61,2,FALSE)*(H48/INT(H48)),VLOOKUP(INT(N48),'Podpůrná data'!$G$17:$H$61,2,FALSE)*(N48/INT(N48))))),0)</f>
        <v>0</v>
      </c>
      <c r="P48" s="101">
        <f>O48*'Podpůrná data'!$B$4*ROUND(I48,2)</f>
        <v>0</v>
      </c>
      <c r="Q48" s="101">
        <f t="shared" si="3"/>
        <v>0</v>
      </c>
      <c r="R48" s="98">
        <f t="shared" si="9"/>
        <v>0</v>
      </c>
      <c r="S48" s="100" t="str">
        <f t="shared" si="4"/>
        <v/>
      </c>
      <c r="T48" s="25">
        <f t="shared" si="5"/>
        <v>0</v>
      </c>
      <c r="U48" s="25">
        <f t="shared" si="6"/>
        <v>0</v>
      </c>
      <c r="V48" s="25">
        <f t="shared" si="7"/>
        <v>0</v>
      </c>
      <c r="W48" s="25">
        <f t="shared" si="8"/>
        <v>0</v>
      </c>
    </row>
    <row r="49" spans="2:23" x14ac:dyDescent="0.25">
      <c r="B49" s="90" t="s">
        <v>45</v>
      </c>
      <c r="C49" s="296"/>
      <c r="D49" s="296"/>
      <c r="E49" s="67"/>
      <c r="F49" s="67"/>
      <c r="G49" s="67"/>
      <c r="H49" s="20"/>
      <c r="I49" s="21"/>
      <c r="J49" s="92">
        <f>ROUND(ROUND(I49,2)*IF(H49&gt;0,'Podpůrná data'!$B$3,0),2)</f>
        <v>0</v>
      </c>
      <c r="K49" s="93">
        <f>INT(IF(H49&gt;0,VLOOKUP(INT(H49),'Podpůrná data'!$G$17:$H$61,2,FALSE)*(H49/INT(H49)),0))</f>
        <v>0</v>
      </c>
      <c r="L49" s="94">
        <f t="shared" si="2"/>
        <v>0</v>
      </c>
      <c r="M49" s="54"/>
      <c r="N49" s="20"/>
      <c r="O49" s="93">
        <f>IFERROR(INT(IF(M49="Ano",IF(N49&gt;H49,VLOOKUP(INT(H49),'Podpůrná data'!$G$17:$H$61,2,FALSE)*(H49/INT(H49)),VLOOKUP(INT(N49),'Podpůrná data'!$G$17:$H$61,2,FALSE)*(N49/INT(N49))))),0)</f>
        <v>0</v>
      </c>
      <c r="P49" s="101">
        <f>O49*'Podpůrná data'!$B$4*ROUND(I49,2)</f>
        <v>0</v>
      </c>
      <c r="Q49" s="101">
        <f t="shared" si="3"/>
        <v>0</v>
      </c>
      <c r="R49" s="98">
        <f t="shared" si="9"/>
        <v>0</v>
      </c>
      <c r="S49" s="100" t="str">
        <f t="shared" si="4"/>
        <v/>
      </c>
      <c r="T49" s="25">
        <f t="shared" si="5"/>
        <v>0</v>
      </c>
      <c r="U49" s="25">
        <f t="shared" si="6"/>
        <v>0</v>
      </c>
      <c r="V49" s="25">
        <f t="shared" si="7"/>
        <v>0</v>
      </c>
      <c r="W49" s="25">
        <f t="shared" si="8"/>
        <v>0</v>
      </c>
    </row>
    <row r="50" spans="2:23" x14ac:dyDescent="0.25">
      <c r="B50" s="90" t="s">
        <v>46</v>
      </c>
      <c r="C50" s="296"/>
      <c r="D50" s="296"/>
      <c r="E50" s="67"/>
      <c r="F50" s="67"/>
      <c r="G50" s="67"/>
      <c r="H50" s="20"/>
      <c r="I50" s="21"/>
      <c r="J50" s="92">
        <f>ROUND(ROUND(I50,2)*IF(H50&gt;0,'Podpůrná data'!$B$3,0),2)</f>
        <v>0</v>
      </c>
      <c r="K50" s="93">
        <f>INT(IF(H50&gt;0,VLOOKUP(INT(H50),'Podpůrná data'!$G$17:$H$61,2,FALSE)*(H50/INT(H50)),0))</f>
        <v>0</v>
      </c>
      <c r="L50" s="94">
        <f t="shared" si="2"/>
        <v>0</v>
      </c>
      <c r="M50" s="54"/>
      <c r="N50" s="20"/>
      <c r="O50" s="93">
        <f>IFERROR(INT(IF(M50="Ano",IF(N50&gt;H50,VLOOKUP(INT(H50),'Podpůrná data'!$G$17:$H$61,2,FALSE)*(H50/INT(H50)),VLOOKUP(INT(N50),'Podpůrná data'!$G$17:$H$61,2,FALSE)*(N50/INT(N50))))),0)</f>
        <v>0</v>
      </c>
      <c r="P50" s="101">
        <f>O50*'Podpůrná data'!$B$4*ROUND(I50,2)</f>
        <v>0</v>
      </c>
      <c r="Q50" s="101">
        <f t="shared" si="3"/>
        <v>0</v>
      </c>
      <c r="R50" s="98">
        <f t="shared" si="9"/>
        <v>0</v>
      </c>
      <c r="S50" s="100" t="str">
        <f t="shared" si="4"/>
        <v/>
      </c>
      <c r="T50" s="25">
        <f t="shared" si="5"/>
        <v>0</v>
      </c>
      <c r="U50" s="25">
        <f t="shared" si="6"/>
        <v>0</v>
      </c>
      <c r="V50" s="25">
        <f t="shared" si="7"/>
        <v>0</v>
      </c>
      <c r="W50" s="25">
        <f t="shared" si="8"/>
        <v>0</v>
      </c>
    </row>
    <row r="51" spans="2:23" x14ac:dyDescent="0.25">
      <c r="B51" s="90" t="s">
        <v>47</v>
      </c>
      <c r="C51" s="296"/>
      <c r="D51" s="296"/>
      <c r="E51" s="67"/>
      <c r="F51" s="67"/>
      <c r="G51" s="67"/>
      <c r="H51" s="20"/>
      <c r="I51" s="21"/>
      <c r="J51" s="92">
        <f>ROUND(ROUND(I51,2)*IF(H51&gt;0,'Podpůrná data'!$B$3,0),2)</f>
        <v>0</v>
      </c>
      <c r="K51" s="93">
        <f>INT(IF(H51&gt;0,VLOOKUP(INT(H51),'Podpůrná data'!$G$17:$H$61,2,FALSE)*(H51/INT(H51)),0))</f>
        <v>0</v>
      </c>
      <c r="L51" s="94">
        <f t="shared" si="2"/>
        <v>0</v>
      </c>
      <c r="M51" s="54"/>
      <c r="N51" s="20"/>
      <c r="O51" s="93">
        <f>IFERROR(INT(IF(M51="Ano",IF(N51&gt;H51,VLOOKUP(INT(H51),'Podpůrná data'!$G$17:$H$61,2,FALSE)*(H51/INT(H51)),VLOOKUP(INT(N51),'Podpůrná data'!$G$17:$H$61,2,FALSE)*(N51/INT(N51))))),0)</f>
        <v>0</v>
      </c>
      <c r="P51" s="101">
        <f>O51*'Podpůrná data'!$B$4*ROUND(I51,2)</f>
        <v>0</v>
      </c>
      <c r="Q51" s="101">
        <f t="shared" si="3"/>
        <v>0</v>
      </c>
      <c r="R51" s="98">
        <f t="shared" si="9"/>
        <v>0</v>
      </c>
      <c r="S51" s="100" t="str">
        <f t="shared" si="4"/>
        <v/>
      </c>
      <c r="T51" s="25">
        <f t="shared" si="5"/>
        <v>0</v>
      </c>
      <c r="U51" s="25">
        <f t="shared" si="6"/>
        <v>0</v>
      </c>
      <c r="V51" s="25">
        <f t="shared" si="7"/>
        <v>0</v>
      </c>
      <c r="W51" s="25">
        <f t="shared" si="8"/>
        <v>0</v>
      </c>
    </row>
    <row r="52" spans="2:23" x14ac:dyDescent="0.25">
      <c r="B52" s="90" t="s">
        <v>48</v>
      </c>
      <c r="C52" s="296"/>
      <c r="D52" s="296"/>
      <c r="E52" s="67"/>
      <c r="F52" s="67"/>
      <c r="G52" s="67"/>
      <c r="H52" s="20"/>
      <c r="I52" s="21"/>
      <c r="J52" s="92">
        <f>ROUND(ROUND(I52,2)*IF(H52&gt;0,'Podpůrná data'!$B$3,0),2)</f>
        <v>0</v>
      </c>
      <c r="K52" s="93">
        <f>INT(IF(H52&gt;0,VLOOKUP(INT(H52),'Podpůrná data'!$G$17:$H$61,2,FALSE)*(H52/INT(H52)),0))</f>
        <v>0</v>
      </c>
      <c r="L52" s="94">
        <f t="shared" si="2"/>
        <v>0</v>
      </c>
      <c r="M52" s="54"/>
      <c r="N52" s="20"/>
      <c r="O52" s="93">
        <f>IFERROR(INT(IF(M52="Ano",IF(N52&gt;H52,VLOOKUP(INT(H52),'Podpůrná data'!$G$17:$H$61,2,FALSE)*(H52/INT(H52)),VLOOKUP(INT(N52),'Podpůrná data'!$G$17:$H$61,2,FALSE)*(N52/INT(N52))))),0)</f>
        <v>0</v>
      </c>
      <c r="P52" s="101">
        <f>O52*'Podpůrná data'!$B$4*ROUND(I52,2)</f>
        <v>0</v>
      </c>
      <c r="Q52" s="101">
        <f t="shared" si="3"/>
        <v>0</v>
      </c>
      <c r="R52" s="98">
        <f t="shared" si="9"/>
        <v>0</v>
      </c>
      <c r="S52" s="100" t="str">
        <f t="shared" si="4"/>
        <v/>
      </c>
      <c r="T52" s="25">
        <f t="shared" si="5"/>
        <v>0</v>
      </c>
      <c r="U52" s="25">
        <f t="shared" si="6"/>
        <v>0</v>
      </c>
      <c r="V52" s="25">
        <f t="shared" si="7"/>
        <v>0</v>
      </c>
      <c r="W52" s="25">
        <f t="shared" si="8"/>
        <v>0</v>
      </c>
    </row>
    <row r="53" spans="2:23" x14ac:dyDescent="0.25">
      <c r="B53" s="90" t="s">
        <v>49</v>
      </c>
      <c r="C53" s="296"/>
      <c r="D53" s="296"/>
      <c r="E53" s="67"/>
      <c r="F53" s="67"/>
      <c r="G53" s="67"/>
      <c r="H53" s="20"/>
      <c r="I53" s="21"/>
      <c r="J53" s="92">
        <f>ROUND(ROUND(I53,2)*IF(H53&gt;0,'Podpůrná data'!$B$3,0),2)</f>
        <v>0</v>
      </c>
      <c r="K53" s="93">
        <f>INT(IF(H53&gt;0,VLOOKUP(INT(H53),'Podpůrná data'!$G$17:$H$61,2,FALSE)*(H53/INT(H53)),0))</f>
        <v>0</v>
      </c>
      <c r="L53" s="94">
        <f t="shared" si="2"/>
        <v>0</v>
      </c>
      <c r="M53" s="54"/>
      <c r="N53" s="20"/>
      <c r="O53" s="93">
        <f>IFERROR(INT(IF(M53="Ano",IF(N53&gt;H53,VLOOKUP(INT(H53),'Podpůrná data'!$G$17:$H$61,2,FALSE)*(H53/INT(H53)),VLOOKUP(INT(N53),'Podpůrná data'!$G$17:$H$61,2,FALSE)*(N53/INT(N53))))),0)</f>
        <v>0</v>
      </c>
      <c r="P53" s="101">
        <f>O53*'Podpůrná data'!$B$4*ROUND(I53,2)</f>
        <v>0</v>
      </c>
      <c r="Q53" s="101">
        <f t="shared" si="3"/>
        <v>0</v>
      </c>
      <c r="R53" s="98">
        <f t="shared" si="9"/>
        <v>0</v>
      </c>
      <c r="S53" s="100" t="str">
        <f t="shared" si="4"/>
        <v/>
      </c>
      <c r="T53" s="25">
        <f t="shared" si="5"/>
        <v>0</v>
      </c>
      <c r="U53" s="25">
        <f t="shared" si="6"/>
        <v>0</v>
      </c>
      <c r="V53" s="25">
        <f t="shared" si="7"/>
        <v>0</v>
      </c>
      <c r="W53" s="25">
        <f t="shared" si="8"/>
        <v>0</v>
      </c>
    </row>
    <row r="54" spans="2:23" x14ac:dyDescent="0.25">
      <c r="B54" s="90" t="s">
        <v>50</v>
      </c>
      <c r="C54" s="296"/>
      <c r="D54" s="296"/>
      <c r="E54" s="67"/>
      <c r="F54" s="67"/>
      <c r="G54" s="67"/>
      <c r="H54" s="20"/>
      <c r="I54" s="21"/>
      <c r="J54" s="92">
        <f>ROUND(ROUND(I54,2)*IF(H54&gt;0,'Podpůrná data'!$B$3,0),2)</f>
        <v>0</v>
      </c>
      <c r="K54" s="93">
        <f>INT(IF(H54&gt;0,VLOOKUP(INT(H54),'Podpůrná data'!$G$17:$H$61,2,FALSE)*(H54/INT(H54)),0))</f>
        <v>0</v>
      </c>
      <c r="L54" s="94">
        <f t="shared" si="2"/>
        <v>0</v>
      </c>
      <c r="M54" s="54"/>
      <c r="N54" s="20"/>
      <c r="O54" s="93">
        <f>IFERROR(INT(IF(M54="Ano",IF(N54&gt;H54,VLOOKUP(INT(H54),'Podpůrná data'!$G$17:$H$61,2,FALSE)*(H54/INT(H54)),VLOOKUP(INT(N54),'Podpůrná data'!$G$17:$H$61,2,FALSE)*(N54/INT(N54))))),0)</f>
        <v>0</v>
      </c>
      <c r="P54" s="101">
        <f>O54*'Podpůrná data'!$B$4*ROUND(I54,2)</f>
        <v>0</v>
      </c>
      <c r="Q54" s="101">
        <f t="shared" si="3"/>
        <v>0</v>
      </c>
      <c r="R54" s="98">
        <f t="shared" si="9"/>
        <v>0</v>
      </c>
      <c r="S54" s="100" t="str">
        <f t="shared" si="4"/>
        <v/>
      </c>
      <c r="T54" s="25">
        <f t="shared" si="5"/>
        <v>0</v>
      </c>
      <c r="U54" s="25">
        <f t="shared" si="6"/>
        <v>0</v>
      </c>
      <c r="V54" s="25">
        <f t="shared" si="7"/>
        <v>0</v>
      </c>
      <c r="W54" s="25">
        <f t="shared" si="8"/>
        <v>0</v>
      </c>
    </row>
    <row r="55" spans="2:23" x14ac:dyDescent="0.25">
      <c r="B55" s="90" t="s">
        <v>51</v>
      </c>
      <c r="C55" s="296"/>
      <c r="D55" s="296"/>
      <c r="E55" s="67"/>
      <c r="F55" s="67"/>
      <c r="G55" s="67"/>
      <c r="H55" s="20"/>
      <c r="I55" s="21"/>
      <c r="J55" s="92">
        <f>ROUND(ROUND(I55,2)*IF(H55&gt;0,'Podpůrná data'!$B$3,0),2)</f>
        <v>0</v>
      </c>
      <c r="K55" s="93">
        <f>INT(IF(H55&gt;0,VLOOKUP(INT(H55),'Podpůrná data'!$G$17:$H$61,2,FALSE)*(H55/INT(H55)),0))</f>
        <v>0</v>
      </c>
      <c r="L55" s="94">
        <f t="shared" si="2"/>
        <v>0</v>
      </c>
      <c r="M55" s="54"/>
      <c r="N55" s="20"/>
      <c r="O55" s="93">
        <f>IFERROR(INT(IF(M55="Ano",IF(N55&gt;H55,VLOOKUP(INT(H55),'Podpůrná data'!$G$17:$H$61,2,FALSE)*(H55/INT(H55)),VLOOKUP(INT(N55),'Podpůrná data'!$G$17:$H$61,2,FALSE)*(N55/INT(N55))))),0)</f>
        <v>0</v>
      </c>
      <c r="P55" s="101">
        <f>O55*'Podpůrná data'!$B$4*ROUND(I55,2)</f>
        <v>0</v>
      </c>
      <c r="Q55" s="101">
        <f t="shared" si="3"/>
        <v>0</v>
      </c>
      <c r="R55" s="98">
        <f t="shared" si="9"/>
        <v>0</v>
      </c>
      <c r="S55" s="100" t="str">
        <f t="shared" si="4"/>
        <v/>
      </c>
      <c r="T55" s="25">
        <f t="shared" si="5"/>
        <v>0</v>
      </c>
      <c r="U55" s="25">
        <f t="shared" si="6"/>
        <v>0</v>
      </c>
      <c r="V55" s="25">
        <f t="shared" si="7"/>
        <v>0</v>
      </c>
      <c r="W55" s="25">
        <f t="shared" si="8"/>
        <v>0</v>
      </c>
    </row>
    <row r="56" spans="2:23" x14ac:dyDescent="0.25">
      <c r="B56" s="90" t="s">
        <v>52</v>
      </c>
      <c r="C56" s="296"/>
      <c r="D56" s="296"/>
      <c r="E56" s="67"/>
      <c r="F56" s="67"/>
      <c r="G56" s="67"/>
      <c r="H56" s="20"/>
      <c r="I56" s="21"/>
      <c r="J56" s="92">
        <f>ROUND(ROUND(I56,2)*IF(H56&gt;0,'Podpůrná data'!$B$3,0),2)</f>
        <v>0</v>
      </c>
      <c r="K56" s="93">
        <f>INT(IF(H56&gt;0,VLOOKUP(INT(H56),'Podpůrná data'!$G$17:$H$61,2,FALSE)*(H56/INT(H56)),0))</f>
        <v>0</v>
      </c>
      <c r="L56" s="94">
        <f t="shared" si="2"/>
        <v>0</v>
      </c>
      <c r="M56" s="54"/>
      <c r="N56" s="20"/>
      <c r="O56" s="93">
        <f>IFERROR(INT(IF(M56="Ano",IF(N56&gt;H56,VLOOKUP(INT(H56),'Podpůrná data'!$G$17:$H$61,2,FALSE)*(H56/INT(H56)),VLOOKUP(INT(N56),'Podpůrná data'!$G$17:$H$61,2,FALSE)*(N56/INT(N56))))),0)</f>
        <v>0</v>
      </c>
      <c r="P56" s="101">
        <f>O56*'Podpůrná data'!$B$4*ROUND(I56,2)</f>
        <v>0</v>
      </c>
      <c r="Q56" s="101">
        <f t="shared" si="3"/>
        <v>0</v>
      </c>
      <c r="R56" s="98">
        <f t="shared" si="9"/>
        <v>0</v>
      </c>
      <c r="S56" s="100" t="str">
        <f t="shared" si="4"/>
        <v/>
      </c>
      <c r="T56" s="25">
        <f t="shared" si="5"/>
        <v>0</v>
      </c>
      <c r="U56" s="25">
        <f t="shared" si="6"/>
        <v>0</v>
      </c>
      <c r="V56" s="25">
        <f t="shared" si="7"/>
        <v>0</v>
      </c>
      <c r="W56" s="25">
        <f t="shared" si="8"/>
        <v>0</v>
      </c>
    </row>
    <row r="57" spans="2:23" ht="15.75" thickBot="1" x14ac:dyDescent="0.3">
      <c r="B57" s="91" t="s">
        <v>53</v>
      </c>
      <c r="C57" s="295"/>
      <c r="D57" s="295"/>
      <c r="E57" s="71"/>
      <c r="F57" s="71"/>
      <c r="G57" s="71"/>
      <c r="H57" s="22"/>
      <c r="I57" s="23"/>
      <c r="J57" s="95">
        <f>ROUND(ROUND(I57,2)*IF(H57&gt;0,'Podpůrná data'!$B$3,0),2)</f>
        <v>0</v>
      </c>
      <c r="K57" s="96">
        <f>INT(IF(H57&gt;0,VLOOKUP(INT(H57),'Podpůrná data'!$G$17:$H$61,2,FALSE)*(H57/INT(H57)),0))</f>
        <v>0</v>
      </c>
      <c r="L57" s="97">
        <f t="shared" si="2"/>
        <v>0</v>
      </c>
      <c r="M57" s="55"/>
      <c r="N57" s="22"/>
      <c r="O57" s="96">
        <f>IFERROR(INT(IF(M57="Ano",IF(N57&gt;H57,VLOOKUP(INT(H57),'Podpůrná data'!$G$17:$H$61,2,FALSE)*(H57/INT(H57)),VLOOKUP(INT(N57),'Podpůrná data'!$G$17:$H$61,2,FALSE)*(N57/INT(N57))))),0)</f>
        <v>0</v>
      </c>
      <c r="P57" s="102">
        <f>O57*'Podpůrná data'!$B$4*ROUND(I57,2)</f>
        <v>0</v>
      </c>
      <c r="Q57" s="102">
        <f t="shared" si="3"/>
        <v>0</v>
      </c>
      <c r="R57" s="98">
        <f t="shared" si="9"/>
        <v>0</v>
      </c>
      <c r="S57" s="103" t="str">
        <f t="shared" si="4"/>
        <v/>
      </c>
      <c r="T57" s="25">
        <f t="shared" si="5"/>
        <v>0</v>
      </c>
      <c r="U57" s="25">
        <f t="shared" si="6"/>
        <v>0</v>
      </c>
      <c r="V57" s="25">
        <f t="shared" si="7"/>
        <v>0</v>
      </c>
      <c r="W57" s="25">
        <f t="shared" si="8"/>
        <v>0</v>
      </c>
    </row>
    <row r="58" spans="2:23" ht="15.75" thickBot="1" x14ac:dyDescent="0.3"/>
    <row r="59" spans="2:23" ht="16.5" thickBot="1" x14ac:dyDescent="0.3">
      <c r="J59" s="217" t="s">
        <v>294</v>
      </c>
      <c r="K59" s="218">
        <f>SUMIFS(K8:K57,$G$8:$G$57,"Ano")</f>
        <v>0</v>
      </c>
      <c r="L59" s="219">
        <f>SUMIFS(L8:L57,$G$8:$G$57,"Ano")</f>
        <v>0</v>
      </c>
      <c r="N59" s="217" t="s">
        <v>294</v>
      </c>
      <c r="O59" s="218">
        <f t="shared" ref="O59:S59" si="10">SUMIFS(O8:O57,$G$8:$G$57,"Ano")</f>
        <v>0</v>
      </c>
      <c r="P59" s="219">
        <f t="shared" si="10"/>
        <v>0</v>
      </c>
      <c r="Q59" s="219">
        <f t="shared" si="10"/>
        <v>0</v>
      </c>
      <c r="R59" s="25"/>
      <c r="S59" s="220">
        <f t="shared" si="10"/>
        <v>0</v>
      </c>
    </row>
  </sheetData>
  <sheetProtection algorithmName="SHA-512" hashValue="4BdvPoL9xGlGtcCFV/igtya5cSWt/2bTO1/YyKWn3jMTyIgmzCv32VpPKYSm2lHmd2KTuKKDBxgrzb+qCbbssA==" saltValue="GEychEN5C4oLNghbuxnHqQ==" spinCount="100000" sheet="1" objects="1" scenarios="1"/>
  <mergeCells count="66">
    <mergeCell ref="C13:D13"/>
    <mergeCell ref="C3:C5"/>
    <mergeCell ref="H3:J3"/>
    <mergeCell ref="C9:D9"/>
    <mergeCell ref="C10:D10"/>
    <mergeCell ref="C11:D11"/>
    <mergeCell ref="C12:D12"/>
    <mergeCell ref="S4:S6"/>
    <mergeCell ref="L5:L7"/>
    <mergeCell ref="C8:D8"/>
    <mergeCell ref="F5:F6"/>
    <mergeCell ref="G5:G6"/>
    <mergeCell ref="J5:J6"/>
    <mergeCell ref="M5:M6"/>
    <mergeCell ref="N5:N6"/>
    <mergeCell ref="Q5:Q7"/>
    <mergeCell ref="P5:P7"/>
    <mergeCell ref="E5:E6"/>
    <mergeCell ref="H5:H6"/>
    <mergeCell ref="I5:I6"/>
    <mergeCell ref="C45:D45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4:D34"/>
    <mergeCell ref="C35:D35"/>
    <mergeCell ref="C36:D36"/>
    <mergeCell ref="C43:D43"/>
    <mergeCell ref="C44:D44"/>
    <mergeCell ref="C29:D29"/>
    <mergeCell ref="C30:D30"/>
    <mergeCell ref="C31:D31"/>
    <mergeCell ref="C32:D32"/>
    <mergeCell ref="C33:D33"/>
    <mergeCell ref="C46:D46"/>
    <mergeCell ref="C47:D47"/>
    <mergeCell ref="K5:K6"/>
    <mergeCell ref="O5:O7"/>
    <mergeCell ref="C56:D56"/>
    <mergeCell ref="C49:D49"/>
    <mergeCell ref="C38:D38"/>
    <mergeCell ref="C39:D39"/>
    <mergeCell ref="C40:D40"/>
    <mergeCell ref="C41:D41"/>
    <mergeCell ref="C42:D42"/>
    <mergeCell ref="C48:D48"/>
    <mergeCell ref="C37:D37"/>
    <mergeCell ref="C26:D26"/>
    <mergeCell ref="C27:D27"/>
    <mergeCell ref="C28:D28"/>
    <mergeCell ref="C57:D57"/>
    <mergeCell ref="C50:D50"/>
    <mergeCell ref="C51:D51"/>
    <mergeCell ref="C52:D52"/>
    <mergeCell ref="C53:D53"/>
    <mergeCell ref="C54:D54"/>
    <mergeCell ref="C55:D55"/>
  </mergeCells>
  <conditionalFormatting sqref="N8:N57">
    <cfRule type="expression" dxfId="20" priority="7">
      <formula>$N8&gt;$H8</formula>
    </cfRule>
  </conditionalFormatting>
  <conditionalFormatting sqref="C8:D57">
    <cfRule type="expression" dxfId="19" priority="5">
      <formula>$T8=1</formula>
    </cfRule>
  </conditionalFormatting>
  <conditionalFormatting sqref="F8:F57">
    <cfRule type="expression" dxfId="18" priority="3">
      <formula>$V8=1</formula>
    </cfRule>
  </conditionalFormatting>
  <conditionalFormatting sqref="G8:G57">
    <cfRule type="expression" dxfId="17" priority="2">
      <formula>$W8=1</formula>
    </cfRule>
  </conditionalFormatting>
  <conditionalFormatting sqref="E8:E57">
    <cfRule type="expression" dxfId="16" priority="1">
      <formula>$U8=1</formula>
    </cfRule>
  </conditionalFormatting>
  <dataValidations count="2">
    <dataValidation type="decimal" allowBlank="1" showInputMessage="1" showErrorMessage="1" errorTitle="Doplňte relevantní hodnotu" error="Doplňte hodnutu v rozsahu od 0,5 - 1" sqref="I8:I57" xr:uid="{42780D6C-CA0D-4268-AA23-9004B8A76FFF}">
      <formula1>0.5</formula1>
      <formula2>1</formula2>
    </dataValidation>
    <dataValidation type="whole" allowBlank="1" showInputMessage="1" showErrorMessage="1" errorTitle="Doplňte relevantní hodnotu" error="Doplňte relevantní hodnotu v rozsahu 12 - 24 měsíců" sqref="H8:H57" xr:uid="{BE54181E-F490-440A-99BD-8FB542D25DD5}">
      <formula1>12</formula1>
      <formula2>24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FDF5C44-88B4-4C1E-AC5E-4D247FC97195}">
          <x14:formula1>
            <xm:f>'Podpůrná data'!$A$17:$A$183</xm:f>
          </x14:formula1>
          <xm:sqref>E8:E57</xm:sqref>
        </x14:dataValidation>
        <x14:dataValidation type="list" allowBlank="1" showInputMessage="1" showErrorMessage="1" xr:uid="{08AE1938-6016-443F-9C4E-A66AD28DE5B9}">
          <x14:formula1>
            <xm:f>'Podpůrná data'!$N$11:$N$18</xm:f>
          </x14:formula1>
          <xm:sqref>F8:F57</xm:sqref>
        </x14:dataValidation>
        <x14:dataValidation type="list" allowBlank="1" showInputMessage="1" showErrorMessage="1" xr:uid="{3EBADDAB-3C50-43A5-AADB-04B5DDABC061}">
          <x14:formula1>
            <xm:f>'Podpůrná data'!$L$10:$L$11</xm:f>
          </x14:formula1>
          <xm:sqref>G8:G57 M8:M57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F44B-9A0B-42B4-BBE5-022DCFA8896F}">
  <sheetPr>
    <tabColor rgb="FFDCB9FF"/>
  </sheetPr>
  <dimension ref="A1:W59"/>
  <sheetViews>
    <sheetView workbookViewId="0">
      <pane ySplit="7" topLeftCell="A8" activePane="bottomLeft" state="frozen"/>
      <selection pane="bottomLeft" activeCell="C3" sqref="C3:C5"/>
    </sheetView>
  </sheetViews>
  <sheetFormatPr defaultColWidth="8.85546875" defaultRowHeight="15" x14ac:dyDescent="0.25"/>
  <cols>
    <col min="1" max="1" width="2.7109375" style="25" customWidth="1"/>
    <col min="2" max="2" width="4" style="26" customWidth="1"/>
    <col min="3" max="3" width="33.7109375" style="48" customWidth="1"/>
    <col min="4" max="4" width="3.28515625" style="48" customWidth="1"/>
    <col min="5" max="6" width="9.85546875" style="28" customWidth="1"/>
    <col min="7" max="8" width="8.7109375" style="25" customWidth="1"/>
    <col min="9" max="9" width="23.140625" style="28" customWidth="1"/>
    <col min="10" max="12" width="13.140625" style="28" customWidth="1"/>
    <col min="13" max="13" width="23.42578125" style="25" customWidth="1"/>
    <col min="14" max="14" width="9" style="25" customWidth="1"/>
    <col min="15" max="15" width="14" style="25" customWidth="1"/>
    <col min="16" max="16" width="11.7109375" style="25" customWidth="1"/>
    <col min="17" max="17" width="23.42578125" style="25" customWidth="1"/>
    <col min="18" max="18" width="21.42578125" style="25" customWidth="1"/>
    <col min="19" max="19" width="2.28515625" style="27" customWidth="1"/>
    <col min="20" max="20" width="17.140625" style="28" customWidth="1"/>
    <col min="21" max="23" width="2.7109375" style="25" hidden="1" customWidth="1"/>
    <col min="24" max="16384" width="8.85546875" style="25"/>
  </cols>
  <sheetData>
    <row r="1" spans="1:23" ht="15" customHeight="1" thickBot="1" x14ac:dyDescent="0.3">
      <c r="C1" s="25"/>
      <c r="D1" s="25"/>
      <c r="E1" s="25"/>
      <c r="F1" s="25"/>
      <c r="I1" s="25"/>
      <c r="J1" s="25"/>
      <c r="K1" s="25"/>
      <c r="L1" s="25"/>
    </row>
    <row r="2" spans="1:23" s="259" customFormat="1" ht="15" customHeight="1" thickBot="1" x14ac:dyDescent="0.3">
      <c r="A2" s="253"/>
      <c r="B2" s="270"/>
      <c r="C2" s="271"/>
      <c r="D2" s="271"/>
      <c r="E2" s="271"/>
      <c r="F2" s="271"/>
      <c r="G2" s="272"/>
      <c r="H2" s="272"/>
      <c r="I2" s="271"/>
      <c r="J2" s="271"/>
      <c r="K2" s="271"/>
      <c r="L2" s="271"/>
      <c r="M2" s="273" t="s">
        <v>267</v>
      </c>
      <c r="N2" s="272"/>
      <c r="O2" s="272"/>
      <c r="P2" s="272"/>
      <c r="Q2" s="273" t="s">
        <v>238</v>
      </c>
      <c r="R2" s="273" t="s">
        <v>56</v>
      </c>
      <c r="S2" s="258"/>
      <c r="T2" s="274" t="s">
        <v>251</v>
      </c>
    </row>
    <row r="3" spans="1:23" ht="25.15" customHeight="1" thickBot="1" x14ac:dyDescent="0.3">
      <c r="A3" s="29"/>
      <c r="B3" s="30"/>
      <c r="C3" s="328" t="s">
        <v>274</v>
      </c>
      <c r="D3" s="31"/>
      <c r="E3" s="31"/>
      <c r="F3" s="31"/>
      <c r="G3" s="32"/>
      <c r="H3" s="32"/>
      <c r="I3" s="32"/>
      <c r="J3" s="313" t="s">
        <v>273</v>
      </c>
      <c r="K3" s="314"/>
      <c r="L3" s="315"/>
      <c r="M3" s="72">
        <f>SUM(M8:M57)</f>
        <v>0</v>
      </c>
      <c r="N3" s="30"/>
      <c r="O3" s="33"/>
      <c r="P3" s="33"/>
      <c r="Q3" s="72">
        <f>SUM(Q8:Q57)</f>
        <v>0</v>
      </c>
      <c r="R3" s="72">
        <f>SUM(R8:R57)</f>
        <v>0</v>
      </c>
      <c r="T3" s="73">
        <f>SUM(T8:T57)</f>
        <v>0</v>
      </c>
    </row>
    <row r="4" spans="1:23" ht="4.1500000000000004" customHeight="1" x14ac:dyDescent="0.25">
      <c r="A4" s="29"/>
      <c r="B4" s="30"/>
      <c r="C4" s="329"/>
      <c r="D4" s="31"/>
      <c r="E4" s="31"/>
      <c r="F4" s="31"/>
      <c r="G4" s="32"/>
      <c r="H4" s="32"/>
      <c r="I4" s="32"/>
      <c r="J4" s="32"/>
      <c r="K4" s="32"/>
      <c r="L4" s="32"/>
      <c r="M4" s="34"/>
      <c r="N4" s="32"/>
      <c r="O4" s="32"/>
      <c r="P4" s="32"/>
      <c r="Q4" s="34"/>
      <c r="R4" s="34"/>
      <c r="T4" s="318">
        <v>204032</v>
      </c>
    </row>
    <row r="5" spans="1:23" ht="25.15" customHeight="1" thickBot="1" x14ac:dyDescent="0.3">
      <c r="A5" s="35"/>
      <c r="B5" s="30"/>
      <c r="C5" s="330"/>
      <c r="D5" s="31"/>
      <c r="E5" s="316" t="s">
        <v>266</v>
      </c>
      <c r="F5" s="316" t="s">
        <v>268</v>
      </c>
      <c r="G5" s="316" t="s">
        <v>232</v>
      </c>
      <c r="H5" s="316" t="s">
        <v>234</v>
      </c>
      <c r="I5" s="316" t="s">
        <v>228</v>
      </c>
      <c r="J5" s="316" t="s">
        <v>240</v>
      </c>
      <c r="K5" s="316" t="s">
        <v>239</v>
      </c>
      <c r="L5" s="316" t="s">
        <v>270</v>
      </c>
      <c r="M5" s="322" t="s">
        <v>1</v>
      </c>
      <c r="N5" s="323" t="s">
        <v>243</v>
      </c>
      <c r="O5" s="316" t="s">
        <v>245</v>
      </c>
      <c r="P5" s="316" t="s">
        <v>272</v>
      </c>
      <c r="Q5" s="322" t="s">
        <v>252</v>
      </c>
      <c r="R5" s="324" t="s">
        <v>314</v>
      </c>
      <c r="T5" s="319"/>
    </row>
    <row r="6" spans="1:23" ht="16.899999999999999" customHeight="1" x14ac:dyDescent="0.25">
      <c r="A6" s="36"/>
      <c r="B6" s="37"/>
      <c r="C6" s="32"/>
      <c r="D6" s="32"/>
      <c r="E6" s="316"/>
      <c r="F6" s="316"/>
      <c r="G6" s="316"/>
      <c r="H6" s="316"/>
      <c r="I6" s="316"/>
      <c r="J6" s="316"/>
      <c r="K6" s="316"/>
      <c r="L6" s="316"/>
      <c r="M6" s="322"/>
      <c r="N6" s="323"/>
      <c r="O6" s="316"/>
      <c r="P6" s="316"/>
      <c r="Q6" s="322"/>
      <c r="R6" s="324"/>
      <c r="T6" s="320" t="s">
        <v>231</v>
      </c>
    </row>
    <row r="7" spans="1:23" s="44" customFormat="1" ht="28.9" customHeight="1" thickBot="1" x14ac:dyDescent="0.3">
      <c r="A7" s="38"/>
      <c r="B7" s="30"/>
      <c r="C7" s="39" t="s">
        <v>2</v>
      </c>
      <c r="D7" s="39"/>
      <c r="E7" s="41" t="s">
        <v>229</v>
      </c>
      <c r="F7" s="41" t="s">
        <v>244</v>
      </c>
      <c r="G7" s="40" t="s">
        <v>233</v>
      </c>
      <c r="H7" s="40" t="s">
        <v>235</v>
      </c>
      <c r="I7" s="41" t="s">
        <v>229</v>
      </c>
      <c r="J7" s="41" t="s">
        <v>242</v>
      </c>
      <c r="K7" s="41" t="s">
        <v>241</v>
      </c>
      <c r="L7" s="41" t="s">
        <v>271</v>
      </c>
      <c r="M7" s="42" t="s">
        <v>230</v>
      </c>
      <c r="N7" s="41" t="s">
        <v>244</v>
      </c>
      <c r="O7" s="41" t="s">
        <v>246</v>
      </c>
      <c r="P7" s="317"/>
      <c r="Q7" s="42"/>
      <c r="R7" s="325"/>
      <c r="S7" s="43"/>
      <c r="T7" s="321"/>
    </row>
    <row r="8" spans="1:23" x14ac:dyDescent="0.25">
      <c r="B8" s="45" t="s">
        <v>4</v>
      </c>
      <c r="C8" s="331"/>
      <c r="D8" s="331"/>
      <c r="E8" s="59"/>
      <c r="F8" s="59"/>
      <c r="G8" s="17"/>
      <c r="H8" s="19"/>
      <c r="I8" s="63"/>
      <c r="J8" s="49" t="str">
        <f>IF(ISBLANK(I8),"",VLOOKUP(I8,'Podpůrná data'!$A$17:$B$183,2,FALSE))</f>
        <v/>
      </c>
      <c r="K8" s="51">
        <f>IFERROR(ROUND(IF(ISBLANK(H8),0,(INT(ROUND(H8,2)*(J8*'Podpůrná data'!$B$11)+('Podpůrná data'!$C$11)*(ROUND(H8,2))))),2),0)</f>
        <v>0</v>
      </c>
      <c r="L8" s="68">
        <f>INT(IF(G8&gt;0,(VLOOKUP(INT(G8),'Podpůrná data'!$G$17:$H$61,2,FALSE))*(G8/INT(G8))))</f>
        <v>0</v>
      </c>
      <c r="M8" s="14">
        <f>K8*L8</f>
        <v>0</v>
      </c>
      <c r="N8" s="24"/>
      <c r="O8" s="17"/>
      <c r="P8" s="104">
        <f>IFERROR(IF(N8="Ano",(IF(O8&gt;G8,(VLOOKUP(INT(G8),'Podpůrná data'!$G$17:$H$61,2,FALSE))*(G8/INT(G8)),(VLOOKUP(INT(O8),'Podpůrná data'!$G$17:$H$61,2,FALSE)*(O8/INT(O8))))),0),0)</f>
        <v>0</v>
      </c>
      <c r="Q8" s="14">
        <f>P8*(ROUND(H8,2)*'Podpůrná data'!$D$11)</f>
        <v>0</v>
      </c>
      <c r="R8" s="14">
        <f>M8+Q8</f>
        <v>0</v>
      </c>
      <c r="T8" s="11" t="str">
        <f>IF(M8&gt;0,1,"")</f>
        <v/>
      </c>
      <c r="U8" s="25">
        <f>IF($M8&gt;0,IF(ISBLANK(C8),1,0),0)</f>
        <v>0</v>
      </c>
      <c r="V8" s="25">
        <f>IF($M8&gt;0,IF(ISBLANK(E8),1,0),0)</f>
        <v>0</v>
      </c>
      <c r="W8" s="25">
        <f>IF($M8&gt;0,IF(ISBLANK(F8),1,0),0)</f>
        <v>0</v>
      </c>
    </row>
    <row r="9" spans="1:23" x14ac:dyDescent="0.25">
      <c r="B9" s="46" t="s">
        <v>5</v>
      </c>
      <c r="C9" s="326"/>
      <c r="D9" s="327"/>
      <c r="E9" s="60"/>
      <c r="F9" s="60"/>
      <c r="G9" s="20"/>
      <c r="H9" s="21"/>
      <c r="I9" s="62"/>
      <c r="J9" s="50" t="str">
        <f>IF(ISBLANK(I9),"",VLOOKUP(I9,'Podpůrná data'!$A$17:$B$183,2,FALSE))</f>
        <v/>
      </c>
      <c r="K9" s="51">
        <f>IFERROR(ROUND(IF(ISBLANK(H9),0,(INT(ROUND(H9,2)*(J9*'Podpůrná data'!$B$11)+('Podpůrná data'!$C$11)*(ROUND(H9,2))))),2),0)</f>
        <v>0</v>
      </c>
      <c r="L9" s="69">
        <f>INT(IF(G9&gt;0,(VLOOKUP(INT(G9),'Podpůrná data'!$G$17:$H$61,2,FALSE))*(G9/INT(G9))))</f>
        <v>0</v>
      </c>
      <c r="M9" s="15">
        <f>K9*L9</f>
        <v>0</v>
      </c>
      <c r="N9" s="54"/>
      <c r="O9" s="20"/>
      <c r="P9" s="105">
        <f>IFERROR(IF(N9="Ano",(IF(O9&gt;G9,(VLOOKUP(INT(G9),'Podpůrná data'!$G$17:$H$61,2,FALSE))*(G9/INT(G9)),(VLOOKUP(INT(O9),'Podpůrná data'!$G$17:$H$61,2,FALSE)*(O9/INT(O9))))),0),0)</f>
        <v>0</v>
      </c>
      <c r="Q9" s="15">
        <f>P9*(ROUND(H9,2)*'Podpůrná data'!$D$11)</f>
        <v>0</v>
      </c>
      <c r="R9" s="15">
        <f t="shared" ref="R9:R57" si="0">M9+Q9</f>
        <v>0</v>
      </c>
      <c r="T9" s="12" t="str">
        <f t="shared" ref="T9:T57" si="1">IF(M9&gt;0,1,"")</f>
        <v/>
      </c>
      <c r="U9" s="25">
        <f t="shared" ref="U9:U57" si="2">IF($M9&gt;0,IF(ISBLANK(C9),1,0),0)</f>
        <v>0</v>
      </c>
      <c r="V9" s="25">
        <f t="shared" ref="V9:V57" si="3">IF($M9&gt;0,IF(ISBLANK(E9),1,0),0)</f>
        <v>0</v>
      </c>
      <c r="W9" s="25">
        <f t="shared" ref="W9:W57" si="4">IF($M9&gt;0,IF(ISBLANK(F9),1,0),0)</f>
        <v>0</v>
      </c>
    </row>
    <row r="10" spans="1:23" x14ac:dyDescent="0.25">
      <c r="B10" s="46" t="s">
        <v>6</v>
      </c>
      <c r="C10" s="326"/>
      <c r="D10" s="327"/>
      <c r="E10" s="60"/>
      <c r="F10" s="60"/>
      <c r="G10" s="20"/>
      <c r="H10" s="21"/>
      <c r="I10" s="62"/>
      <c r="J10" s="50" t="str">
        <f>IF(ISBLANK(I10),"",VLOOKUP(I10,'Podpůrná data'!$A$17:$B$183,2,FALSE))</f>
        <v/>
      </c>
      <c r="K10" s="51">
        <f>IFERROR(ROUND(IF(ISBLANK(H10),0,(INT(ROUND(H10,2)*(J10*'Podpůrná data'!$B$11)+('Podpůrná data'!$C$11)*(ROUND(H10,2))))),2),0)</f>
        <v>0</v>
      </c>
      <c r="L10" s="69">
        <f>INT(IF(G10&gt;0,(VLOOKUP(INT(G10),'Podpůrná data'!$G$17:$H$61,2,FALSE))*(G10/INT(G10))))</f>
        <v>0</v>
      </c>
      <c r="M10" s="15">
        <f t="shared" ref="M10:M57" si="5">K10*L10</f>
        <v>0</v>
      </c>
      <c r="N10" s="54"/>
      <c r="O10" s="20"/>
      <c r="P10" s="105">
        <f>IFERROR(IF(N10="Ano",(IF(O10&gt;G10,(VLOOKUP(INT(G10),'Podpůrná data'!$G$17:$H$61,2,FALSE))*(G10/INT(G10)),(VLOOKUP(INT(O10),'Podpůrná data'!$G$17:$H$61,2,FALSE)*(O10/INT(O10))))),0),0)</f>
        <v>0</v>
      </c>
      <c r="Q10" s="15">
        <f>P10*(ROUND(H10,2)*'Podpůrná data'!$D$11)</f>
        <v>0</v>
      </c>
      <c r="R10" s="15">
        <f t="shared" si="0"/>
        <v>0</v>
      </c>
      <c r="T10" s="12" t="str">
        <f t="shared" si="1"/>
        <v/>
      </c>
      <c r="U10" s="25">
        <f t="shared" si="2"/>
        <v>0</v>
      </c>
      <c r="V10" s="25">
        <f t="shared" si="3"/>
        <v>0</v>
      </c>
      <c r="W10" s="25">
        <f t="shared" si="4"/>
        <v>0</v>
      </c>
    </row>
    <row r="11" spans="1:23" x14ac:dyDescent="0.25">
      <c r="B11" s="46" t="s">
        <v>7</v>
      </c>
      <c r="C11" s="326"/>
      <c r="D11" s="327"/>
      <c r="E11" s="60"/>
      <c r="F11" s="60"/>
      <c r="G11" s="20"/>
      <c r="H11" s="21"/>
      <c r="I11" s="62"/>
      <c r="J11" s="50" t="str">
        <f>IF(ISBLANK(I11),"",VLOOKUP(I11,'Podpůrná data'!$A$17:$B$183,2,FALSE))</f>
        <v/>
      </c>
      <c r="K11" s="51">
        <f>IFERROR(ROUND(IF(ISBLANK(H11),0,(INT(ROUND(H11,2)*(J11*'Podpůrná data'!$B$11)+('Podpůrná data'!$C$11)*(ROUND(H11,2))))),2),0)</f>
        <v>0</v>
      </c>
      <c r="L11" s="69">
        <f>INT(IF(G11&gt;0,(VLOOKUP(INT(G11),'Podpůrná data'!$G$17:$H$61,2,FALSE))*(G11/INT(G11))))</f>
        <v>0</v>
      </c>
      <c r="M11" s="15">
        <f t="shared" si="5"/>
        <v>0</v>
      </c>
      <c r="N11" s="54"/>
      <c r="O11" s="20"/>
      <c r="P11" s="105">
        <f>IFERROR(IF(N11="Ano",(IF(O11&gt;G11,(VLOOKUP(INT(G11),'Podpůrná data'!$G$17:$H$61,2,FALSE))*(G11/INT(G11)),(VLOOKUP(INT(O11),'Podpůrná data'!$G$17:$H$61,2,FALSE)*(O11/INT(O11))))),0),0)</f>
        <v>0</v>
      </c>
      <c r="Q11" s="15">
        <f>P11*(ROUND(H11,2)*'Podpůrná data'!$D$11)</f>
        <v>0</v>
      </c>
      <c r="R11" s="15">
        <f t="shared" si="0"/>
        <v>0</v>
      </c>
      <c r="T11" s="12" t="str">
        <f t="shared" si="1"/>
        <v/>
      </c>
      <c r="U11" s="25">
        <f t="shared" si="2"/>
        <v>0</v>
      </c>
      <c r="V11" s="25">
        <f t="shared" si="3"/>
        <v>0</v>
      </c>
      <c r="W11" s="25">
        <f t="shared" si="4"/>
        <v>0</v>
      </c>
    </row>
    <row r="12" spans="1:23" x14ac:dyDescent="0.25">
      <c r="B12" s="46" t="s">
        <v>8</v>
      </c>
      <c r="C12" s="326"/>
      <c r="D12" s="327"/>
      <c r="E12" s="60"/>
      <c r="F12" s="60"/>
      <c r="G12" s="20"/>
      <c r="H12" s="21"/>
      <c r="I12" s="62"/>
      <c r="J12" s="50" t="str">
        <f>IF(ISBLANK(I12),"",VLOOKUP(I12,'Podpůrná data'!$A$17:$B$183,2,FALSE))</f>
        <v/>
      </c>
      <c r="K12" s="51">
        <f>IFERROR(ROUND(IF(ISBLANK(H12),0,(INT(ROUND(H12,2)*(J12*'Podpůrná data'!$B$11)+('Podpůrná data'!$C$11)*(ROUND(H12,2))))),2),0)</f>
        <v>0</v>
      </c>
      <c r="L12" s="69">
        <f>INT(IF(G12&gt;0,(VLOOKUP(INT(G12),'Podpůrná data'!$G$17:$H$61,2,FALSE))*(G12/INT(G12))))</f>
        <v>0</v>
      </c>
      <c r="M12" s="15">
        <f t="shared" si="5"/>
        <v>0</v>
      </c>
      <c r="N12" s="54"/>
      <c r="O12" s="20"/>
      <c r="P12" s="105">
        <f>IFERROR(IF(N12="Ano",(IF(O12&gt;G12,(VLOOKUP(INT(G12),'Podpůrná data'!$G$17:$H$61,2,FALSE))*(G12/INT(G12)),(VLOOKUP(INT(O12),'Podpůrná data'!$G$17:$H$61,2,FALSE)*(O12/INT(O12))))),0),0)</f>
        <v>0</v>
      </c>
      <c r="Q12" s="15">
        <f>P12*(ROUND(H12,2)*'Podpůrná data'!$D$11)</f>
        <v>0</v>
      </c>
      <c r="R12" s="15">
        <f t="shared" si="0"/>
        <v>0</v>
      </c>
      <c r="T12" s="12" t="str">
        <f t="shared" si="1"/>
        <v/>
      </c>
      <c r="U12" s="25">
        <f t="shared" si="2"/>
        <v>0</v>
      </c>
      <c r="V12" s="25">
        <f t="shared" si="3"/>
        <v>0</v>
      </c>
      <c r="W12" s="25">
        <f t="shared" si="4"/>
        <v>0</v>
      </c>
    </row>
    <row r="13" spans="1:23" x14ac:dyDescent="0.25">
      <c r="B13" s="46" t="s">
        <v>9</v>
      </c>
      <c r="C13" s="326"/>
      <c r="D13" s="327"/>
      <c r="E13" s="60"/>
      <c r="F13" s="60"/>
      <c r="G13" s="20"/>
      <c r="H13" s="21"/>
      <c r="I13" s="62"/>
      <c r="J13" s="50" t="str">
        <f>IF(ISBLANK(I13),"",VLOOKUP(I13,'Podpůrná data'!$A$17:$B$183,2,FALSE))</f>
        <v/>
      </c>
      <c r="K13" s="51">
        <f>IFERROR(ROUND(IF(ISBLANK(H13),0,(INT(ROUND(H13,2)*(J13*'Podpůrná data'!$B$11)+('Podpůrná data'!$C$11)*(ROUND(H13,2))))),2),0)</f>
        <v>0</v>
      </c>
      <c r="L13" s="69">
        <f>INT(IF(G13&gt;0,(VLOOKUP(INT(G13),'Podpůrná data'!$G$17:$H$61,2,FALSE))*(G13/INT(G13))))</f>
        <v>0</v>
      </c>
      <c r="M13" s="15">
        <f t="shared" si="5"/>
        <v>0</v>
      </c>
      <c r="N13" s="54"/>
      <c r="O13" s="20"/>
      <c r="P13" s="105">
        <f>IFERROR(IF(N13="Ano",(IF(O13&gt;G13,(VLOOKUP(INT(G13),'Podpůrná data'!$G$17:$H$61,2,FALSE))*(G13/INT(G13)),(VLOOKUP(INT(O13),'Podpůrná data'!$G$17:$H$61,2,FALSE)*(O13/INT(O13))))),0),0)</f>
        <v>0</v>
      </c>
      <c r="Q13" s="15">
        <f>P13*(ROUND(H13,2)*'Podpůrná data'!$D$11)</f>
        <v>0</v>
      </c>
      <c r="R13" s="15">
        <f t="shared" si="0"/>
        <v>0</v>
      </c>
      <c r="T13" s="12" t="str">
        <f t="shared" si="1"/>
        <v/>
      </c>
      <c r="U13" s="25">
        <f t="shared" si="2"/>
        <v>0</v>
      </c>
      <c r="V13" s="25">
        <f t="shared" si="3"/>
        <v>0</v>
      </c>
      <c r="W13" s="25">
        <f t="shared" si="4"/>
        <v>0</v>
      </c>
    </row>
    <row r="14" spans="1:23" x14ac:dyDescent="0.25">
      <c r="B14" s="46" t="s">
        <v>10</v>
      </c>
      <c r="C14" s="326"/>
      <c r="D14" s="327"/>
      <c r="E14" s="60"/>
      <c r="F14" s="60"/>
      <c r="G14" s="20"/>
      <c r="H14" s="21"/>
      <c r="I14" s="62"/>
      <c r="J14" s="50" t="str">
        <f>IF(ISBLANK(I14),"",VLOOKUP(I14,'Podpůrná data'!$A$17:$B$183,2,FALSE))</f>
        <v/>
      </c>
      <c r="K14" s="51">
        <f>IFERROR(ROUND(IF(ISBLANK(H14),0,(INT(ROUND(H14,2)*(J14*'Podpůrná data'!$B$11)+('Podpůrná data'!$C$11)*(ROUND(H14,2))))),2),0)</f>
        <v>0</v>
      </c>
      <c r="L14" s="69">
        <f>INT(IF(G14&gt;0,(VLOOKUP(INT(G14),'Podpůrná data'!$G$17:$H$61,2,FALSE))*(G14/INT(G14))))</f>
        <v>0</v>
      </c>
      <c r="M14" s="15">
        <f t="shared" si="5"/>
        <v>0</v>
      </c>
      <c r="N14" s="54"/>
      <c r="O14" s="20"/>
      <c r="P14" s="105">
        <f>IFERROR(IF(N14="Ano",(IF(O14&gt;G14,(VLOOKUP(INT(G14),'Podpůrná data'!$G$17:$H$61,2,FALSE))*(G14/INT(G14)),(VLOOKUP(INT(O14),'Podpůrná data'!$G$17:$H$61,2,FALSE)*(O14/INT(O14))))),0),0)</f>
        <v>0</v>
      </c>
      <c r="Q14" s="15">
        <f>P14*(ROUND(H14,2)*'Podpůrná data'!$D$11)</f>
        <v>0</v>
      </c>
      <c r="R14" s="15">
        <f t="shared" si="0"/>
        <v>0</v>
      </c>
      <c r="T14" s="12" t="str">
        <f t="shared" si="1"/>
        <v/>
      </c>
      <c r="U14" s="25">
        <f t="shared" si="2"/>
        <v>0</v>
      </c>
      <c r="V14" s="25">
        <f t="shared" si="3"/>
        <v>0</v>
      </c>
      <c r="W14" s="25">
        <f t="shared" si="4"/>
        <v>0</v>
      </c>
    </row>
    <row r="15" spans="1:23" x14ac:dyDescent="0.25">
      <c r="B15" s="46" t="s">
        <v>11</v>
      </c>
      <c r="C15" s="326"/>
      <c r="D15" s="327"/>
      <c r="E15" s="60"/>
      <c r="F15" s="60"/>
      <c r="G15" s="20"/>
      <c r="H15" s="21"/>
      <c r="I15" s="62"/>
      <c r="J15" s="50" t="str">
        <f>IF(ISBLANK(I15),"",VLOOKUP(I15,'Podpůrná data'!$A$17:$B$183,2,FALSE))</f>
        <v/>
      </c>
      <c r="K15" s="51">
        <f>IFERROR(ROUND(IF(ISBLANK(H15),0,(INT(ROUND(H15,2)*(J15*'Podpůrná data'!$B$11)+('Podpůrná data'!$C$11)*(ROUND(H15,2))))),2),0)</f>
        <v>0</v>
      </c>
      <c r="L15" s="69">
        <f>INT(IF(G15&gt;0,(VLOOKUP(INT(G15),'Podpůrná data'!$G$17:$H$61,2,FALSE))*(G15/INT(G15))))</f>
        <v>0</v>
      </c>
      <c r="M15" s="15">
        <f t="shared" si="5"/>
        <v>0</v>
      </c>
      <c r="N15" s="54"/>
      <c r="O15" s="20"/>
      <c r="P15" s="105">
        <f>IFERROR(IF(N15="Ano",(IF(O15&gt;G15,(VLOOKUP(INT(G15),'Podpůrná data'!$G$17:$H$61,2,FALSE))*(G15/INT(G15)),(VLOOKUP(INT(O15),'Podpůrná data'!$G$17:$H$61,2,FALSE)*(O15/INT(O15))))),0),0)</f>
        <v>0</v>
      </c>
      <c r="Q15" s="15">
        <f>P15*(ROUND(H15,2)*'Podpůrná data'!$D$11)</f>
        <v>0</v>
      </c>
      <c r="R15" s="15">
        <f t="shared" si="0"/>
        <v>0</v>
      </c>
      <c r="T15" s="12" t="str">
        <f t="shared" si="1"/>
        <v/>
      </c>
      <c r="U15" s="25">
        <f t="shared" si="2"/>
        <v>0</v>
      </c>
      <c r="V15" s="25">
        <f t="shared" si="3"/>
        <v>0</v>
      </c>
      <c r="W15" s="25">
        <f t="shared" si="4"/>
        <v>0</v>
      </c>
    </row>
    <row r="16" spans="1:23" x14ac:dyDescent="0.25">
      <c r="B16" s="46" t="s">
        <v>12</v>
      </c>
      <c r="C16" s="326"/>
      <c r="D16" s="327"/>
      <c r="E16" s="60"/>
      <c r="F16" s="60"/>
      <c r="G16" s="20"/>
      <c r="H16" s="21"/>
      <c r="I16" s="62"/>
      <c r="J16" s="50" t="str">
        <f>IF(ISBLANK(I16),"",VLOOKUP(I16,'Podpůrná data'!$A$17:$B$183,2,FALSE))</f>
        <v/>
      </c>
      <c r="K16" s="51">
        <f>IFERROR(ROUND(IF(ISBLANK(H16),0,(INT(ROUND(H16,2)*(J16*'Podpůrná data'!$B$11)+('Podpůrná data'!$C$11)*(ROUND(H16,2))))),2),0)</f>
        <v>0</v>
      </c>
      <c r="L16" s="69">
        <f>INT(IF(G16&gt;0,(VLOOKUP(INT(G16),'Podpůrná data'!$G$17:$H$61,2,FALSE))*(G16/INT(G16))))</f>
        <v>0</v>
      </c>
      <c r="M16" s="15">
        <f t="shared" si="5"/>
        <v>0</v>
      </c>
      <c r="N16" s="54"/>
      <c r="O16" s="20"/>
      <c r="P16" s="105">
        <f>IFERROR(IF(N16="Ano",(IF(O16&gt;G16,(VLOOKUP(INT(G16),'Podpůrná data'!$G$17:$H$61,2,FALSE))*(G16/INT(G16)),(VLOOKUP(INT(O16),'Podpůrná data'!$G$17:$H$61,2,FALSE)*(O16/INT(O16))))),0),0)</f>
        <v>0</v>
      </c>
      <c r="Q16" s="15">
        <f>P16*(ROUND(H16,2)*'Podpůrná data'!$D$11)</f>
        <v>0</v>
      </c>
      <c r="R16" s="15">
        <f t="shared" si="0"/>
        <v>0</v>
      </c>
      <c r="T16" s="12" t="str">
        <f t="shared" si="1"/>
        <v/>
      </c>
      <c r="U16" s="25">
        <f t="shared" si="2"/>
        <v>0</v>
      </c>
      <c r="V16" s="25">
        <f t="shared" si="3"/>
        <v>0</v>
      </c>
      <c r="W16" s="25">
        <f t="shared" si="4"/>
        <v>0</v>
      </c>
    </row>
    <row r="17" spans="2:23" x14ac:dyDescent="0.25">
      <c r="B17" s="46" t="s">
        <v>13</v>
      </c>
      <c r="C17" s="326"/>
      <c r="D17" s="327"/>
      <c r="E17" s="60"/>
      <c r="F17" s="60"/>
      <c r="G17" s="20"/>
      <c r="H17" s="21"/>
      <c r="I17" s="62"/>
      <c r="J17" s="50" t="str">
        <f>IF(ISBLANK(I17),"",VLOOKUP(I17,'Podpůrná data'!$A$17:$B$183,2,FALSE))</f>
        <v/>
      </c>
      <c r="K17" s="51">
        <f>IFERROR(ROUND(IF(ISBLANK(H17),0,(INT(ROUND(H17,2)*(J17*'Podpůrná data'!$B$11)+('Podpůrná data'!$C$11)*(ROUND(H17,2))))),2),0)</f>
        <v>0</v>
      </c>
      <c r="L17" s="69">
        <f>INT(IF(G17&gt;0,(VLOOKUP(INT(G17),'Podpůrná data'!$G$17:$H$61,2,FALSE))*(G17/INT(G17))))</f>
        <v>0</v>
      </c>
      <c r="M17" s="15">
        <f t="shared" si="5"/>
        <v>0</v>
      </c>
      <c r="N17" s="54"/>
      <c r="O17" s="20"/>
      <c r="P17" s="105">
        <f>IFERROR(IF(N17="Ano",(IF(O17&gt;G17,(VLOOKUP(INT(G17),'Podpůrná data'!$G$17:$H$61,2,FALSE))*(G17/INT(G17)),(VLOOKUP(INT(O17),'Podpůrná data'!$G$17:$H$61,2,FALSE)*(O17/INT(O17))))),0),0)</f>
        <v>0</v>
      </c>
      <c r="Q17" s="15">
        <f>P17*(ROUND(H17,2)*'Podpůrná data'!$D$11)</f>
        <v>0</v>
      </c>
      <c r="R17" s="15">
        <f t="shared" si="0"/>
        <v>0</v>
      </c>
      <c r="T17" s="12" t="str">
        <f t="shared" si="1"/>
        <v/>
      </c>
      <c r="U17" s="25">
        <f t="shared" si="2"/>
        <v>0</v>
      </c>
      <c r="V17" s="25">
        <f t="shared" si="3"/>
        <v>0</v>
      </c>
      <c r="W17" s="25">
        <f t="shared" si="4"/>
        <v>0</v>
      </c>
    </row>
    <row r="18" spans="2:23" x14ac:dyDescent="0.25">
      <c r="B18" s="46" t="s">
        <v>14</v>
      </c>
      <c r="C18" s="326"/>
      <c r="D18" s="327"/>
      <c r="E18" s="60"/>
      <c r="F18" s="60"/>
      <c r="G18" s="20"/>
      <c r="H18" s="21"/>
      <c r="I18" s="62"/>
      <c r="J18" s="50" t="str">
        <f>IF(ISBLANK(I18),"",VLOOKUP(I18,'Podpůrná data'!$A$17:$B$183,2,FALSE))</f>
        <v/>
      </c>
      <c r="K18" s="51">
        <f>IFERROR(ROUND(IF(ISBLANK(H18),0,(INT(ROUND(H18,2)*(J18*'Podpůrná data'!$B$11)+('Podpůrná data'!$C$11)*(ROUND(H18,2))))),2),0)</f>
        <v>0</v>
      </c>
      <c r="L18" s="69">
        <f>INT(IF(G18&gt;0,(VLOOKUP(INT(G18),'Podpůrná data'!$G$17:$H$61,2,FALSE))*(G18/INT(G18))))</f>
        <v>0</v>
      </c>
      <c r="M18" s="15">
        <f t="shared" si="5"/>
        <v>0</v>
      </c>
      <c r="N18" s="54"/>
      <c r="O18" s="20"/>
      <c r="P18" s="105">
        <f>IFERROR(IF(N18="Ano",(IF(O18&gt;G18,(VLOOKUP(INT(G18),'Podpůrná data'!$G$17:$H$61,2,FALSE))*(G18/INT(G18)),(VLOOKUP(INT(O18),'Podpůrná data'!$G$17:$H$61,2,FALSE)*(O18/INT(O18))))),0),0)</f>
        <v>0</v>
      </c>
      <c r="Q18" s="15">
        <f>P18*(ROUND(H18,2)*'Podpůrná data'!$D$11)</f>
        <v>0</v>
      </c>
      <c r="R18" s="15">
        <f t="shared" si="0"/>
        <v>0</v>
      </c>
      <c r="T18" s="12" t="str">
        <f t="shared" si="1"/>
        <v/>
      </c>
      <c r="U18" s="25">
        <f t="shared" si="2"/>
        <v>0</v>
      </c>
      <c r="V18" s="25">
        <f t="shared" si="3"/>
        <v>0</v>
      </c>
      <c r="W18" s="25">
        <f t="shared" si="4"/>
        <v>0</v>
      </c>
    </row>
    <row r="19" spans="2:23" x14ac:dyDescent="0.25">
      <c r="B19" s="46" t="s">
        <v>15</v>
      </c>
      <c r="C19" s="326"/>
      <c r="D19" s="327"/>
      <c r="E19" s="60"/>
      <c r="F19" s="60"/>
      <c r="G19" s="20"/>
      <c r="H19" s="21"/>
      <c r="I19" s="62"/>
      <c r="J19" s="50" t="str">
        <f>IF(ISBLANK(I19),"",VLOOKUP(I19,'Podpůrná data'!$A$17:$B$183,2,FALSE))</f>
        <v/>
      </c>
      <c r="K19" s="51">
        <f>IFERROR(ROUND(IF(ISBLANK(H19),0,(INT(ROUND(H19,2)*(J19*'Podpůrná data'!$B$11)+('Podpůrná data'!$C$11)*(ROUND(H19,2))))),2),0)</f>
        <v>0</v>
      </c>
      <c r="L19" s="69">
        <f>INT(IF(G19&gt;0,(VLOOKUP(INT(G19),'Podpůrná data'!$G$17:$H$61,2,FALSE))*(G19/INT(G19))))</f>
        <v>0</v>
      </c>
      <c r="M19" s="15">
        <f t="shared" si="5"/>
        <v>0</v>
      </c>
      <c r="N19" s="54"/>
      <c r="O19" s="20"/>
      <c r="P19" s="105">
        <f>IFERROR(IF(N19="Ano",(IF(O19&gt;G19,(VLOOKUP(INT(G19),'Podpůrná data'!$G$17:$H$61,2,FALSE))*(G19/INT(G19)),(VLOOKUP(INT(O19),'Podpůrná data'!$G$17:$H$61,2,FALSE)*(O19/INT(O19))))),0),0)</f>
        <v>0</v>
      </c>
      <c r="Q19" s="15">
        <f>P19*(ROUND(H19,2)*'Podpůrná data'!$D$11)</f>
        <v>0</v>
      </c>
      <c r="R19" s="15">
        <f t="shared" si="0"/>
        <v>0</v>
      </c>
      <c r="T19" s="12" t="str">
        <f t="shared" si="1"/>
        <v/>
      </c>
      <c r="U19" s="25">
        <f t="shared" si="2"/>
        <v>0</v>
      </c>
      <c r="V19" s="25">
        <f t="shared" si="3"/>
        <v>0</v>
      </c>
      <c r="W19" s="25">
        <f t="shared" si="4"/>
        <v>0</v>
      </c>
    </row>
    <row r="20" spans="2:23" x14ac:dyDescent="0.25">
      <c r="B20" s="46" t="s">
        <v>16</v>
      </c>
      <c r="C20" s="326"/>
      <c r="D20" s="327"/>
      <c r="E20" s="60"/>
      <c r="F20" s="60"/>
      <c r="G20" s="20"/>
      <c r="H20" s="21"/>
      <c r="I20" s="62"/>
      <c r="J20" s="50" t="str">
        <f>IF(ISBLANK(I20),"",VLOOKUP(I20,'Podpůrná data'!$A$17:$B$183,2,FALSE))</f>
        <v/>
      </c>
      <c r="K20" s="51">
        <f>IFERROR(ROUND(IF(ISBLANK(H20),0,(INT(ROUND(H20,2)*(J20*'Podpůrná data'!$B$11)+('Podpůrná data'!$C$11)*(ROUND(H20,2))))),2),0)</f>
        <v>0</v>
      </c>
      <c r="L20" s="69">
        <f>INT(IF(G20&gt;0,(VLOOKUP(INT(G20),'Podpůrná data'!$G$17:$H$61,2,FALSE))*(G20/INT(G20))))</f>
        <v>0</v>
      </c>
      <c r="M20" s="15">
        <f t="shared" si="5"/>
        <v>0</v>
      </c>
      <c r="N20" s="54"/>
      <c r="O20" s="20"/>
      <c r="P20" s="105">
        <f>IFERROR(IF(N20="Ano",(IF(O20&gt;G20,(VLOOKUP(INT(G20),'Podpůrná data'!$G$17:$H$61,2,FALSE))*(G20/INT(G20)),(VLOOKUP(INT(O20),'Podpůrná data'!$G$17:$H$61,2,FALSE)*(O20/INT(O20))))),0),0)</f>
        <v>0</v>
      </c>
      <c r="Q20" s="15">
        <f>P20*(ROUND(H20,2)*'Podpůrná data'!$D$11)</f>
        <v>0</v>
      </c>
      <c r="R20" s="15">
        <f t="shared" si="0"/>
        <v>0</v>
      </c>
      <c r="T20" s="12" t="str">
        <f t="shared" si="1"/>
        <v/>
      </c>
      <c r="U20" s="25">
        <f t="shared" si="2"/>
        <v>0</v>
      </c>
      <c r="V20" s="25">
        <f t="shared" si="3"/>
        <v>0</v>
      </c>
      <c r="W20" s="25">
        <f t="shared" si="4"/>
        <v>0</v>
      </c>
    </row>
    <row r="21" spans="2:23" x14ac:dyDescent="0.25">
      <c r="B21" s="46" t="s">
        <v>17</v>
      </c>
      <c r="C21" s="326"/>
      <c r="D21" s="327"/>
      <c r="E21" s="60"/>
      <c r="F21" s="60"/>
      <c r="G21" s="20"/>
      <c r="H21" s="21"/>
      <c r="I21" s="62"/>
      <c r="J21" s="50" t="str">
        <f>IF(ISBLANK(I21),"",VLOOKUP(I21,'Podpůrná data'!$A$17:$B$183,2,FALSE))</f>
        <v/>
      </c>
      <c r="K21" s="51">
        <f>IFERROR(ROUND(IF(ISBLANK(H21),0,(INT(ROUND(H21,2)*(J21*'Podpůrná data'!$B$11)+('Podpůrná data'!$C$11)*(ROUND(H21,2))))),2),0)</f>
        <v>0</v>
      </c>
      <c r="L21" s="69">
        <f>INT(IF(G21&gt;0,(VLOOKUP(INT(G21),'Podpůrná data'!$G$17:$H$61,2,FALSE))*(G21/INT(G21))))</f>
        <v>0</v>
      </c>
      <c r="M21" s="15">
        <f t="shared" si="5"/>
        <v>0</v>
      </c>
      <c r="N21" s="54"/>
      <c r="O21" s="20"/>
      <c r="P21" s="105">
        <f>IFERROR(IF(N21="Ano",(IF(O21&gt;G21,(VLOOKUP(INT(G21),'Podpůrná data'!$G$17:$H$61,2,FALSE))*(G21/INT(G21)),(VLOOKUP(INT(O21),'Podpůrná data'!$G$17:$H$61,2,FALSE)*(O21/INT(O21))))),0),0)</f>
        <v>0</v>
      </c>
      <c r="Q21" s="15">
        <f>P21*(ROUND(H21,2)*'Podpůrná data'!$D$11)</f>
        <v>0</v>
      </c>
      <c r="R21" s="15">
        <f t="shared" si="0"/>
        <v>0</v>
      </c>
      <c r="T21" s="12" t="str">
        <f t="shared" si="1"/>
        <v/>
      </c>
      <c r="U21" s="25">
        <f t="shared" si="2"/>
        <v>0</v>
      </c>
      <c r="V21" s="25">
        <f t="shared" si="3"/>
        <v>0</v>
      </c>
      <c r="W21" s="25">
        <f t="shared" si="4"/>
        <v>0</v>
      </c>
    </row>
    <row r="22" spans="2:23" x14ac:dyDescent="0.25">
      <c r="B22" s="46" t="s">
        <v>18</v>
      </c>
      <c r="C22" s="326"/>
      <c r="D22" s="327"/>
      <c r="E22" s="60"/>
      <c r="F22" s="60"/>
      <c r="G22" s="20"/>
      <c r="H22" s="21"/>
      <c r="I22" s="62"/>
      <c r="J22" s="50" t="str">
        <f>IF(ISBLANK(I22),"",VLOOKUP(I22,'Podpůrná data'!$A$17:$B$183,2,FALSE))</f>
        <v/>
      </c>
      <c r="K22" s="51">
        <f>IFERROR(ROUND(IF(ISBLANK(H22),0,(INT(ROUND(H22,2)*(J22*'Podpůrná data'!$B$11)+('Podpůrná data'!$C$11)*(ROUND(H22,2))))),2),0)</f>
        <v>0</v>
      </c>
      <c r="L22" s="69">
        <f>INT(IF(G22&gt;0,(VLOOKUP(INT(G22),'Podpůrná data'!$G$17:$H$61,2,FALSE))*(G22/INT(G22))))</f>
        <v>0</v>
      </c>
      <c r="M22" s="15">
        <f t="shared" si="5"/>
        <v>0</v>
      </c>
      <c r="N22" s="54"/>
      <c r="O22" s="20"/>
      <c r="P22" s="105">
        <f>IFERROR(IF(N22="Ano",(IF(O22&gt;G22,(VLOOKUP(INT(G22),'Podpůrná data'!$G$17:$H$61,2,FALSE))*(G22/INT(G22)),(VLOOKUP(INT(O22),'Podpůrná data'!$G$17:$H$61,2,FALSE)*(O22/INT(O22))))),0),0)</f>
        <v>0</v>
      </c>
      <c r="Q22" s="15">
        <f>P22*(ROUND(H22,2)*'Podpůrná data'!$D$11)</f>
        <v>0</v>
      </c>
      <c r="R22" s="15">
        <f t="shared" si="0"/>
        <v>0</v>
      </c>
      <c r="T22" s="12" t="str">
        <f t="shared" si="1"/>
        <v/>
      </c>
      <c r="U22" s="25">
        <f t="shared" si="2"/>
        <v>0</v>
      </c>
      <c r="V22" s="25">
        <f t="shared" si="3"/>
        <v>0</v>
      </c>
      <c r="W22" s="25">
        <f t="shared" si="4"/>
        <v>0</v>
      </c>
    </row>
    <row r="23" spans="2:23" x14ac:dyDescent="0.25">
      <c r="B23" s="46" t="s">
        <v>19</v>
      </c>
      <c r="C23" s="326"/>
      <c r="D23" s="327"/>
      <c r="E23" s="60"/>
      <c r="F23" s="60"/>
      <c r="G23" s="20"/>
      <c r="H23" s="21"/>
      <c r="I23" s="62"/>
      <c r="J23" s="50" t="str">
        <f>IF(ISBLANK(I23),"",VLOOKUP(I23,'Podpůrná data'!$A$17:$B$183,2,FALSE))</f>
        <v/>
      </c>
      <c r="K23" s="51">
        <f>IFERROR(ROUND(IF(ISBLANK(H23),0,(INT(ROUND(H23,2)*(J23*'Podpůrná data'!$B$11)+('Podpůrná data'!$C$11)*(ROUND(H23,2))))),2),0)</f>
        <v>0</v>
      </c>
      <c r="L23" s="69">
        <f>INT(IF(G23&gt;0,(VLOOKUP(INT(G23),'Podpůrná data'!$G$17:$H$61,2,FALSE))*(G23/INT(G23))))</f>
        <v>0</v>
      </c>
      <c r="M23" s="15">
        <f t="shared" si="5"/>
        <v>0</v>
      </c>
      <c r="N23" s="54"/>
      <c r="O23" s="20"/>
      <c r="P23" s="105">
        <f>IFERROR(IF(N23="Ano",(IF(O23&gt;G23,(VLOOKUP(INT(G23),'Podpůrná data'!$G$17:$H$61,2,FALSE))*(G23/INT(G23)),(VLOOKUP(INT(O23),'Podpůrná data'!$G$17:$H$61,2,FALSE)*(O23/INT(O23))))),0),0)</f>
        <v>0</v>
      </c>
      <c r="Q23" s="15">
        <f>P23*(ROUND(H23,2)*'Podpůrná data'!$D$11)</f>
        <v>0</v>
      </c>
      <c r="R23" s="15">
        <f t="shared" si="0"/>
        <v>0</v>
      </c>
      <c r="T23" s="12" t="str">
        <f t="shared" si="1"/>
        <v/>
      </c>
      <c r="U23" s="25">
        <f t="shared" si="2"/>
        <v>0</v>
      </c>
      <c r="V23" s="25">
        <f t="shared" si="3"/>
        <v>0</v>
      </c>
      <c r="W23" s="25">
        <f t="shared" si="4"/>
        <v>0</v>
      </c>
    </row>
    <row r="24" spans="2:23" x14ac:dyDescent="0.25">
      <c r="B24" s="46" t="s">
        <v>20</v>
      </c>
      <c r="C24" s="326"/>
      <c r="D24" s="327"/>
      <c r="E24" s="60"/>
      <c r="F24" s="60"/>
      <c r="G24" s="20"/>
      <c r="H24" s="21"/>
      <c r="I24" s="62"/>
      <c r="J24" s="50" t="str">
        <f>IF(ISBLANK(I24),"",VLOOKUP(I24,'Podpůrná data'!$A$17:$B$183,2,FALSE))</f>
        <v/>
      </c>
      <c r="K24" s="51">
        <f>IFERROR(ROUND(IF(ISBLANK(H24),0,(INT(ROUND(H24,2)*(J24*'Podpůrná data'!$B$11)+('Podpůrná data'!$C$11)*(ROUND(H24,2))))),2),0)</f>
        <v>0</v>
      </c>
      <c r="L24" s="69">
        <f>INT(IF(G24&gt;0,(VLOOKUP(INT(G24),'Podpůrná data'!$G$17:$H$61,2,FALSE))*(G24/INT(G24))))</f>
        <v>0</v>
      </c>
      <c r="M24" s="15">
        <f t="shared" si="5"/>
        <v>0</v>
      </c>
      <c r="N24" s="54"/>
      <c r="O24" s="20"/>
      <c r="P24" s="105">
        <f>IFERROR(IF(N24="Ano",(IF(O24&gt;G24,(VLOOKUP(INT(G24),'Podpůrná data'!$G$17:$H$61,2,FALSE))*(G24/INT(G24)),(VLOOKUP(INT(O24),'Podpůrná data'!$G$17:$H$61,2,FALSE)*(O24/INT(O24))))),0),0)</f>
        <v>0</v>
      </c>
      <c r="Q24" s="15">
        <f>P24*(ROUND(H24,2)*'Podpůrná data'!$D$11)</f>
        <v>0</v>
      </c>
      <c r="R24" s="15">
        <f t="shared" si="0"/>
        <v>0</v>
      </c>
      <c r="T24" s="12" t="str">
        <f t="shared" si="1"/>
        <v/>
      </c>
      <c r="U24" s="25">
        <f t="shared" si="2"/>
        <v>0</v>
      </c>
      <c r="V24" s="25">
        <f t="shared" si="3"/>
        <v>0</v>
      </c>
      <c r="W24" s="25">
        <f t="shared" si="4"/>
        <v>0</v>
      </c>
    </row>
    <row r="25" spans="2:23" x14ac:dyDescent="0.25">
      <c r="B25" s="46" t="s">
        <v>21</v>
      </c>
      <c r="C25" s="326"/>
      <c r="D25" s="327"/>
      <c r="E25" s="60"/>
      <c r="F25" s="60"/>
      <c r="G25" s="20"/>
      <c r="H25" s="21"/>
      <c r="I25" s="62"/>
      <c r="J25" s="50" t="str">
        <f>IF(ISBLANK(I25),"",VLOOKUP(I25,'Podpůrná data'!$A$17:$B$183,2,FALSE))</f>
        <v/>
      </c>
      <c r="K25" s="51">
        <f>IFERROR(ROUND(IF(ISBLANK(H25),0,(INT(ROUND(H25,2)*(J25*'Podpůrná data'!$B$11)+('Podpůrná data'!$C$11)*(ROUND(H25,2))))),2),0)</f>
        <v>0</v>
      </c>
      <c r="L25" s="69">
        <f>INT(IF(G25&gt;0,(VLOOKUP(INT(G25),'Podpůrná data'!$G$17:$H$61,2,FALSE))*(G25/INT(G25))))</f>
        <v>0</v>
      </c>
      <c r="M25" s="15">
        <f t="shared" si="5"/>
        <v>0</v>
      </c>
      <c r="N25" s="54"/>
      <c r="O25" s="20"/>
      <c r="P25" s="105">
        <f>IFERROR(IF(N25="Ano",(IF(O25&gt;G25,(VLOOKUP(INT(G25),'Podpůrná data'!$G$17:$H$61,2,FALSE))*(G25/INT(G25)),(VLOOKUP(INT(O25),'Podpůrná data'!$G$17:$H$61,2,FALSE)*(O25/INT(O25))))),0),0)</f>
        <v>0</v>
      </c>
      <c r="Q25" s="15">
        <f>P25*(ROUND(H25,2)*'Podpůrná data'!$D$11)</f>
        <v>0</v>
      </c>
      <c r="R25" s="15">
        <f t="shared" si="0"/>
        <v>0</v>
      </c>
      <c r="S25" s="27">
        <f t="shared" ref="S25:S57" si="6">IF(M25&gt;0,IF(ISTEXT(C25)=TRUE,0,1),0)</f>
        <v>0</v>
      </c>
      <c r="T25" s="12" t="str">
        <f t="shared" si="1"/>
        <v/>
      </c>
      <c r="U25" s="25">
        <f t="shared" si="2"/>
        <v>0</v>
      </c>
      <c r="V25" s="25">
        <f t="shared" si="3"/>
        <v>0</v>
      </c>
      <c r="W25" s="25">
        <f t="shared" si="4"/>
        <v>0</v>
      </c>
    </row>
    <row r="26" spans="2:23" x14ac:dyDescent="0.25">
      <c r="B26" s="46" t="s">
        <v>22</v>
      </c>
      <c r="C26" s="326"/>
      <c r="D26" s="327"/>
      <c r="E26" s="60"/>
      <c r="F26" s="60"/>
      <c r="G26" s="20"/>
      <c r="H26" s="21"/>
      <c r="I26" s="62"/>
      <c r="J26" s="50" t="str">
        <f>IF(ISBLANK(I26),"",VLOOKUP(I26,'Podpůrná data'!$A$17:$B$183,2,FALSE))</f>
        <v/>
      </c>
      <c r="K26" s="51">
        <f>IFERROR(ROUND(IF(ISBLANK(H26),0,(INT(ROUND(H26,2)*(J26*'Podpůrná data'!$B$11)+('Podpůrná data'!$C$11)*(ROUND(H26,2))))),2),0)</f>
        <v>0</v>
      </c>
      <c r="L26" s="69">
        <f>INT(IF(G26&gt;0,(VLOOKUP(INT(G26),'Podpůrná data'!$G$17:$H$61,2,FALSE))*(G26/INT(G26))))</f>
        <v>0</v>
      </c>
      <c r="M26" s="15">
        <f t="shared" si="5"/>
        <v>0</v>
      </c>
      <c r="N26" s="54"/>
      <c r="O26" s="20"/>
      <c r="P26" s="105">
        <f>IFERROR(IF(N26="Ano",(IF(O26&gt;G26,(VLOOKUP(INT(G26),'Podpůrná data'!$G$17:$H$61,2,FALSE))*(G26/INT(G26)),(VLOOKUP(INT(O26),'Podpůrná data'!$G$17:$H$61,2,FALSE)*(O26/INT(O26))))),0),0)</f>
        <v>0</v>
      </c>
      <c r="Q26" s="15">
        <f>P26*(ROUND(H26,2)*'Podpůrná data'!$D$11)</f>
        <v>0</v>
      </c>
      <c r="R26" s="15">
        <f t="shared" si="0"/>
        <v>0</v>
      </c>
      <c r="S26" s="27">
        <f t="shared" si="6"/>
        <v>0</v>
      </c>
      <c r="T26" s="12" t="str">
        <f t="shared" si="1"/>
        <v/>
      </c>
      <c r="U26" s="25">
        <f t="shared" si="2"/>
        <v>0</v>
      </c>
      <c r="V26" s="25">
        <f t="shared" si="3"/>
        <v>0</v>
      </c>
      <c r="W26" s="25">
        <f t="shared" si="4"/>
        <v>0</v>
      </c>
    </row>
    <row r="27" spans="2:23" x14ac:dyDescent="0.25">
      <c r="B27" s="46" t="s">
        <v>23</v>
      </c>
      <c r="C27" s="326"/>
      <c r="D27" s="327"/>
      <c r="E27" s="60"/>
      <c r="F27" s="60"/>
      <c r="G27" s="20"/>
      <c r="H27" s="21"/>
      <c r="I27" s="62"/>
      <c r="J27" s="50" t="str">
        <f>IF(ISBLANK(I27),"",VLOOKUP(I27,'Podpůrná data'!$A$17:$B$183,2,FALSE))</f>
        <v/>
      </c>
      <c r="K27" s="51">
        <f>IFERROR(ROUND(IF(ISBLANK(H27),0,(INT(ROUND(H27,2)*(J27*'Podpůrná data'!$B$11)+('Podpůrná data'!$C$11)*(ROUND(H27,2))))),2),0)</f>
        <v>0</v>
      </c>
      <c r="L27" s="69">
        <f>INT(IF(G27&gt;0,(VLOOKUP(INT(G27),'Podpůrná data'!$G$17:$H$61,2,FALSE))*(G27/INT(G27))))</f>
        <v>0</v>
      </c>
      <c r="M27" s="15">
        <f t="shared" si="5"/>
        <v>0</v>
      </c>
      <c r="N27" s="54"/>
      <c r="O27" s="20"/>
      <c r="P27" s="105">
        <f>IFERROR(IF(N27="Ano",(IF(O27&gt;G27,(VLOOKUP(INT(G27),'Podpůrná data'!$G$17:$H$61,2,FALSE))*(G27/INT(G27)),(VLOOKUP(INT(O27),'Podpůrná data'!$G$17:$H$61,2,FALSE)*(O27/INT(O27))))),0),0)</f>
        <v>0</v>
      </c>
      <c r="Q27" s="15">
        <f>P27*(ROUND(H27,2)*'Podpůrná data'!$D$11)</f>
        <v>0</v>
      </c>
      <c r="R27" s="15">
        <f t="shared" si="0"/>
        <v>0</v>
      </c>
      <c r="S27" s="27">
        <f t="shared" si="6"/>
        <v>0</v>
      </c>
      <c r="T27" s="12" t="str">
        <f t="shared" si="1"/>
        <v/>
      </c>
      <c r="U27" s="25">
        <f t="shared" si="2"/>
        <v>0</v>
      </c>
      <c r="V27" s="25">
        <f t="shared" si="3"/>
        <v>0</v>
      </c>
      <c r="W27" s="25">
        <f t="shared" si="4"/>
        <v>0</v>
      </c>
    </row>
    <row r="28" spans="2:23" x14ac:dyDescent="0.25">
      <c r="B28" s="46" t="s">
        <v>24</v>
      </c>
      <c r="C28" s="326"/>
      <c r="D28" s="327"/>
      <c r="E28" s="60"/>
      <c r="F28" s="60"/>
      <c r="G28" s="20"/>
      <c r="H28" s="21"/>
      <c r="I28" s="62"/>
      <c r="J28" s="50" t="str">
        <f>IF(ISBLANK(I28),"",VLOOKUP(I28,'Podpůrná data'!$A$17:$B$183,2,FALSE))</f>
        <v/>
      </c>
      <c r="K28" s="51">
        <f>IFERROR(ROUND(IF(ISBLANK(H28),0,(INT(ROUND(H28,2)*(J28*'Podpůrná data'!$B$11)+('Podpůrná data'!$C$11)*(ROUND(H28,2))))),2),0)</f>
        <v>0</v>
      </c>
      <c r="L28" s="69">
        <f>INT(IF(G28&gt;0,(VLOOKUP(INT(G28),'Podpůrná data'!$G$17:$H$61,2,FALSE))*(G28/INT(G28))))</f>
        <v>0</v>
      </c>
      <c r="M28" s="15">
        <f t="shared" si="5"/>
        <v>0</v>
      </c>
      <c r="N28" s="54"/>
      <c r="O28" s="20"/>
      <c r="P28" s="105">
        <f>IFERROR(IF(N28="Ano",(IF(O28&gt;G28,(VLOOKUP(INT(G28),'Podpůrná data'!$G$17:$H$61,2,FALSE))*(G28/INT(G28)),(VLOOKUP(INT(O28),'Podpůrná data'!$G$17:$H$61,2,FALSE)*(O28/INT(O28))))),0),0)</f>
        <v>0</v>
      </c>
      <c r="Q28" s="15">
        <f>P28*(ROUND(H28,2)*'Podpůrná data'!$D$11)</f>
        <v>0</v>
      </c>
      <c r="R28" s="15">
        <f t="shared" si="0"/>
        <v>0</v>
      </c>
      <c r="S28" s="27">
        <f t="shared" si="6"/>
        <v>0</v>
      </c>
      <c r="T28" s="12" t="str">
        <f t="shared" si="1"/>
        <v/>
      </c>
      <c r="U28" s="25">
        <f t="shared" si="2"/>
        <v>0</v>
      </c>
      <c r="V28" s="25">
        <f t="shared" si="3"/>
        <v>0</v>
      </c>
      <c r="W28" s="25">
        <f t="shared" si="4"/>
        <v>0</v>
      </c>
    </row>
    <row r="29" spans="2:23" x14ac:dyDescent="0.25">
      <c r="B29" s="46" t="s">
        <v>25</v>
      </c>
      <c r="C29" s="326"/>
      <c r="D29" s="327"/>
      <c r="E29" s="60"/>
      <c r="F29" s="60"/>
      <c r="G29" s="20"/>
      <c r="H29" s="21"/>
      <c r="I29" s="62"/>
      <c r="J29" s="50" t="str">
        <f>IF(ISBLANK(I29),"",VLOOKUP(I29,'Podpůrná data'!$A$17:$B$183,2,FALSE))</f>
        <v/>
      </c>
      <c r="K29" s="51">
        <f>IFERROR(ROUND(IF(ISBLANK(H29),0,(INT(ROUND(H29,2)*(J29*'Podpůrná data'!$B$11)+('Podpůrná data'!$C$11)*(ROUND(H29,2))))),2),0)</f>
        <v>0</v>
      </c>
      <c r="L29" s="69">
        <f>INT(IF(G29&gt;0,(VLOOKUP(INT(G29),'Podpůrná data'!$G$17:$H$61,2,FALSE))*(G29/INT(G29))))</f>
        <v>0</v>
      </c>
      <c r="M29" s="15">
        <f t="shared" si="5"/>
        <v>0</v>
      </c>
      <c r="N29" s="54"/>
      <c r="O29" s="20"/>
      <c r="P29" s="105">
        <f>IFERROR(IF(N29="Ano",(IF(O29&gt;G29,(VLOOKUP(INT(G29),'Podpůrná data'!$G$17:$H$61,2,FALSE))*(G29/INT(G29)),(VLOOKUP(INT(O29),'Podpůrná data'!$G$17:$H$61,2,FALSE)*(O29/INT(O29))))),0),0)</f>
        <v>0</v>
      </c>
      <c r="Q29" s="15">
        <f>P29*(ROUND(H29,2)*'Podpůrná data'!$D$11)</f>
        <v>0</v>
      </c>
      <c r="R29" s="15">
        <f t="shared" si="0"/>
        <v>0</v>
      </c>
      <c r="S29" s="27">
        <f t="shared" si="6"/>
        <v>0</v>
      </c>
      <c r="T29" s="12" t="str">
        <f t="shared" si="1"/>
        <v/>
      </c>
      <c r="U29" s="25">
        <f t="shared" si="2"/>
        <v>0</v>
      </c>
      <c r="V29" s="25">
        <f t="shared" si="3"/>
        <v>0</v>
      </c>
      <c r="W29" s="25">
        <f t="shared" si="4"/>
        <v>0</v>
      </c>
    </row>
    <row r="30" spans="2:23" x14ac:dyDescent="0.25">
      <c r="B30" s="46" t="s">
        <v>26</v>
      </c>
      <c r="C30" s="326"/>
      <c r="D30" s="327"/>
      <c r="E30" s="60"/>
      <c r="F30" s="60"/>
      <c r="G30" s="20"/>
      <c r="H30" s="21"/>
      <c r="I30" s="62"/>
      <c r="J30" s="50" t="str">
        <f>IF(ISBLANK(I30),"",VLOOKUP(I30,'Podpůrná data'!$A$17:$B$183,2,FALSE))</f>
        <v/>
      </c>
      <c r="K30" s="51">
        <f>IFERROR(ROUND(IF(ISBLANK(H30),0,(INT(ROUND(H30,2)*(J30*'Podpůrná data'!$B$11)+('Podpůrná data'!$C$11)*(ROUND(H30,2))))),2),0)</f>
        <v>0</v>
      </c>
      <c r="L30" s="69">
        <f>INT(IF(G30&gt;0,(VLOOKUP(INT(G30),'Podpůrná data'!$G$17:$H$61,2,FALSE))*(G30/INT(G30))))</f>
        <v>0</v>
      </c>
      <c r="M30" s="15">
        <f t="shared" si="5"/>
        <v>0</v>
      </c>
      <c r="N30" s="54"/>
      <c r="O30" s="20"/>
      <c r="P30" s="105">
        <f>IFERROR(IF(N30="Ano",(IF(O30&gt;G30,(VLOOKUP(INT(G30),'Podpůrná data'!$G$17:$H$61,2,FALSE))*(G30/INT(G30)),(VLOOKUP(INT(O30),'Podpůrná data'!$G$17:$H$61,2,FALSE)*(O30/INT(O30))))),0),0)</f>
        <v>0</v>
      </c>
      <c r="Q30" s="15">
        <f>P30*(ROUND(H30,2)*'Podpůrná data'!$D$11)</f>
        <v>0</v>
      </c>
      <c r="R30" s="15">
        <f t="shared" si="0"/>
        <v>0</v>
      </c>
      <c r="S30" s="27">
        <f t="shared" si="6"/>
        <v>0</v>
      </c>
      <c r="T30" s="12" t="str">
        <f t="shared" si="1"/>
        <v/>
      </c>
      <c r="U30" s="25">
        <f t="shared" si="2"/>
        <v>0</v>
      </c>
      <c r="V30" s="25">
        <f t="shared" si="3"/>
        <v>0</v>
      </c>
      <c r="W30" s="25">
        <f t="shared" si="4"/>
        <v>0</v>
      </c>
    </row>
    <row r="31" spans="2:23" x14ac:dyDescent="0.25">
      <c r="B31" s="46" t="s">
        <v>27</v>
      </c>
      <c r="C31" s="326"/>
      <c r="D31" s="327"/>
      <c r="E31" s="60"/>
      <c r="F31" s="60"/>
      <c r="G31" s="20"/>
      <c r="H31" s="21"/>
      <c r="I31" s="62"/>
      <c r="J31" s="50" t="str">
        <f>IF(ISBLANK(I31),"",VLOOKUP(I31,'Podpůrná data'!$A$17:$B$183,2,FALSE))</f>
        <v/>
      </c>
      <c r="K31" s="51">
        <f>IFERROR(ROUND(IF(ISBLANK(H31),0,(INT(ROUND(H31,2)*(J31*'Podpůrná data'!$B$11)+('Podpůrná data'!$C$11)*(ROUND(H31,2))))),2),0)</f>
        <v>0</v>
      </c>
      <c r="L31" s="69">
        <f>INT(IF(G31&gt;0,(VLOOKUP(INT(G31),'Podpůrná data'!$G$17:$H$61,2,FALSE))*(G31/INT(G31))))</f>
        <v>0</v>
      </c>
      <c r="M31" s="15">
        <f t="shared" si="5"/>
        <v>0</v>
      </c>
      <c r="N31" s="54"/>
      <c r="O31" s="20"/>
      <c r="P31" s="105">
        <f>IFERROR(IF(N31="Ano",(IF(O31&gt;G31,(VLOOKUP(INT(G31),'Podpůrná data'!$G$17:$H$61,2,FALSE))*(G31/INT(G31)),(VLOOKUP(INT(O31),'Podpůrná data'!$G$17:$H$61,2,FALSE)*(O31/INT(O31))))),0),0)</f>
        <v>0</v>
      </c>
      <c r="Q31" s="15">
        <f>P31*(ROUND(H31,2)*'Podpůrná data'!$D$11)</f>
        <v>0</v>
      </c>
      <c r="R31" s="15">
        <f t="shared" si="0"/>
        <v>0</v>
      </c>
      <c r="S31" s="27">
        <f t="shared" si="6"/>
        <v>0</v>
      </c>
      <c r="T31" s="12" t="str">
        <f t="shared" si="1"/>
        <v/>
      </c>
      <c r="U31" s="25">
        <f t="shared" si="2"/>
        <v>0</v>
      </c>
      <c r="V31" s="25">
        <f t="shared" si="3"/>
        <v>0</v>
      </c>
      <c r="W31" s="25">
        <f t="shared" si="4"/>
        <v>0</v>
      </c>
    </row>
    <row r="32" spans="2:23" x14ac:dyDescent="0.25">
      <c r="B32" s="46" t="s">
        <v>28</v>
      </c>
      <c r="C32" s="326"/>
      <c r="D32" s="327"/>
      <c r="E32" s="60"/>
      <c r="F32" s="60"/>
      <c r="G32" s="20"/>
      <c r="H32" s="21"/>
      <c r="I32" s="62"/>
      <c r="J32" s="50" t="str">
        <f>IF(ISBLANK(I32),"",VLOOKUP(I32,'Podpůrná data'!$A$17:$B$183,2,FALSE))</f>
        <v/>
      </c>
      <c r="K32" s="51">
        <f>IFERROR(ROUND(IF(ISBLANK(H32),0,(INT(ROUND(H32,2)*(J32*'Podpůrná data'!$B$11)+('Podpůrná data'!$C$11)*(ROUND(H32,2))))),2),0)</f>
        <v>0</v>
      </c>
      <c r="L32" s="69">
        <f>INT(IF(G32&gt;0,(VLOOKUP(INT(G32),'Podpůrná data'!$G$17:$H$61,2,FALSE))*(G32/INT(G32))))</f>
        <v>0</v>
      </c>
      <c r="M32" s="15">
        <f t="shared" si="5"/>
        <v>0</v>
      </c>
      <c r="N32" s="54"/>
      <c r="O32" s="20"/>
      <c r="P32" s="105">
        <f>IFERROR(IF(N32="Ano",(IF(O32&gt;G32,(VLOOKUP(INT(G32),'Podpůrná data'!$G$17:$H$61,2,FALSE))*(G32/INT(G32)),(VLOOKUP(INT(O32),'Podpůrná data'!$G$17:$H$61,2,FALSE)*(O32/INT(O32))))),0),0)</f>
        <v>0</v>
      </c>
      <c r="Q32" s="15">
        <f>P32*(ROUND(H32,2)*'Podpůrná data'!$D$11)</f>
        <v>0</v>
      </c>
      <c r="R32" s="15">
        <f t="shared" si="0"/>
        <v>0</v>
      </c>
      <c r="S32" s="27">
        <f t="shared" si="6"/>
        <v>0</v>
      </c>
      <c r="T32" s="12" t="str">
        <f t="shared" si="1"/>
        <v/>
      </c>
      <c r="U32" s="25">
        <f t="shared" si="2"/>
        <v>0</v>
      </c>
      <c r="V32" s="25">
        <f t="shared" si="3"/>
        <v>0</v>
      </c>
      <c r="W32" s="25">
        <f t="shared" si="4"/>
        <v>0</v>
      </c>
    </row>
    <row r="33" spans="2:23" x14ac:dyDescent="0.25">
      <c r="B33" s="46" t="s">
        <v>29</v>
      </c>
      <c r="C33" s="326"/>
      <c r="D33" s="327"/>
      <c r="E33" s="60"/>
      <c r="F33" s="60"/>
      <c r="G33" s="20"/>
      <c r="H33" s="21"/>
      <c r="I33" s="62"/>
      <c r="J33" s="50" t="str">
        <f>IF(ISBLANK(I33),"",VLOOKUP(I33,'Podpůrná data'!$A$17:$B$183,2,FALSE))</f>
        <v/>
      </c>
      <c r="K33" s="51">
        <f>IFERROR(ROUND(IF(ISBLANK(H33),0,(INT(ROUND(H33,2)*(J33*'Podpůrná data'!$B$11)+('Podpůrná data'!$C$11)*(ROUND(H33,2))))),2),0)</f>
        <v>0</v>
      </c>
      <c r="L33" s="69">
        <f>INT(IF(G33&gt;0,(VLOOKUP(INT(G33),'Podpůrná data'!$G$17:$H$61,2,FALSE))*(G33/INT(G33))))</f>
        <v>0</v>
      </c>
      <c r="M33" s="15">
        <f t="shared" si="5"/>
        <v>0</v>
      </c>
      <c r="N33" s="54"/>
      <c r="O33" s="20"/>
      <c r="P33" s="105">
        <f>IFERROR(IF(N33="Ano",(IF(O33&gt;G33,(VLOOKUP(INT(G33),'Podpůrná data'!$G$17:$H$61,2,FALSE))*(G33/INT(G33)),(VLOOKUP(INT(O33),'Podpůrná data'!$G$17:$H$61,2,FALSE)*(O33/INT(O33))))),0),0)</f>
        <v>0</v>
      </c>
      <c r="Q33" s="15">
        <f>P33*(ROUND(H33,2)*'Podpůrná data'!$D$11)</f>
        <v>0</v>
      </c>
      <c r="R33" s="15">
        <f t="shared" si="0"/>
        <v>0</v>
      </c>
      <c r="S33" s="27">
        <f t="shared" si="6"/>
        <v>0</v>
      </c>
      <c r="T33" s="12" t="str">
        <f t="shared" si="1"/>
        <v/>
      </c>
      <c r="U33" s="25">
        <f t="shared" si="2"/>
        <v>0</v>
      </c>
      <c r="V33" s="25">
        <f t="shared" si="3"/>
        <v>0</v>
      </c>
      <c r="W33" s="25">
        <f t="shared" si="4"/>
        <v>0</v>
      </c>
    </row>
    <row r="34" spans="2:23" x14ac:dyDescent="0.25">
      <c r="B34" s="46" t="s">
        <v>30</v>
      </c>
      <c r="C34" s="326"/>
      <c r="D34" s="327"/>
      <c r="E34" s="60"/>
      <c r="F34" s="60"/>
      <c r="G34" s="20"/>
      <c r="H34" s="21"/>
      <c r="I34" s="62"/>
      <c r="J34" s="50" t="str">
        <f>IF(ISBLANK(I34),"",VLOOKUP(I34,'Podpůrná data'!$A$17:$B$183,2,FALSE))</f>
        <v/>
      </c>
      <c r="K34" s="51">
        <f>IFERROR(ROUND(IF(ISBLANK(H34),0,(INT(ROUND(H34,2)*(J34*'Podpůrná data'!$B$11)+('Podpůrná data'!$C$11)*(ROUND(H34,2))))),2),0)</f>
        <v>0</v>
      </c>
      <c r="L34" s="69">
        <f>INT(IF(G34&gt;0,(VLOOKUP(INT(G34),'Podpůrná data'!$G$17:$H$61,2,FALSE))*(G34/INT(G34))))</f>
        <v>0</v>
      </c>
      <c r="M34" s="15">
        <f t="shared" si="5"/>
        <v>0</v>
      </c>
      <c r="N34" s="54"/>
      <c r="O34" s="20"/>
      <c r="P34" s="105">
        <f>IFERROR(IF(N34="Ano",(IF(O34&gt;G34,(VLOOKUP(INT(G34),'Podpůrná data'!$G$17:$H$61,2,FALSE))*(G34/INT(G34)),(VLOOKUP(INT(O34),'Podpůrná data'!$G$17:$H$61,2,FALSE)*(O34/INT(O34))))),0),0)</f>
        <v>0</v>
      </c>
      <c r="Q34" s="15">
        <f>P34*(ROUND(H34,2)*'Podpůrná data'!$D$11)</f>
        <v>0</v>
      </c>
      <c r="R34" s="15">
        <f t="shared" si="0"/>
        <v>0</v>
      </c>
      <c r="S34" s="27">
        <f t="shared" si="6"/>
        <v>0</v>
      </c>
      <c r="T34" s="12" t="str">
        <f t="shared" si="1"/>
        <v/>
      </c>
      <c r="U34" s="25">
        <f t="shared" si="2"/>
        <v>0</v>
      </c>
      <c r="V34" s="25">
        <f t="shared" si="3"/>
        <v>0</v>
      </c>
      <c r="W34" s="25">
        <f t="shared" si="4"/>
        <v>0</v>
      </c>
    </row>
    <row r="35" spans="2:23" x14ac:dyDescent="0.25">
      <c r="B35" s="46" t="s">
        <v>31</v>
      </c>
      <c r="C35" s="326"/>
      <c r="D35" s="327"/>
      <c r="E35" s="60"/>
      <c r="F35" s="60"/>
      <c r="G35" s="20"/>
      <c r="H35" s="21"/>
      <c r="I35" s="62"/>
      <c r="J35" s="50" t="str">
        <f>IF(ISBLANK(I35),"",VLOOKUP(I35,'Podpůrná data'!$A$17:$B$183,2,FALSE))</f>
        <v/>
      </c>
      <c r="K35" s="51">
        <f>IFERROR(ROUND(IF(ISBLANK(H35),0,(INT(ROUND(H35,2)*(J35*'Podpůrná data'!$B$11)+('Podpůrná data'!$C$11)*(ROUND(H35,2))))),2),0)</f>
        <v>0</v>
      </c>
      <c r="L35" s="69">
        <f>INT(IF(G35&gt;0,(VLOOKUP(INT(G35),'Podpůrná data'!$G$17:$H$61,2,FALSE))*(G35/INT(G35))))</f>
        <v>0</v>
      </c>
      <c r="M35" s="15">
        <f t="shared" si="5"/>
        <v>0</v>
      </c>
      <c r="N35" s="54"/>
      <c r="O35" s="20"/>
      <c r="P35" s="105">
        <f>IFERROR(IF(N35="Ano",(IF(O35&gt;G35,(VLOOKUP(INT(G35),'Podpůrná data'!$G$17:$H$61,2,FALSE))*(G35/INT(G35)),(VLOOKUP(INT(O35),'Podpůrná data'!$G$17:$H$61,2,FALSE)*(O35/INT(O35))))),0),0)</f>
        <v>0</v>
      </c>
      <c r="Q35" s="15">
        <f>P35*(ROUND(H35,2)*'Podpůrná data'!$D$11)</f>
        <v>0</v>
      </c>
      <c r="R35" s="15">
        <f t="shared" si="0"/>
        <v>0</v>
      </c>
      <c r="S35" s="27">
        <f t="shared" si="6"/>
        <v>0</v>
      </c>
      <c r="T35" s="12" t="str">
        <f t="shared" si="1"/>
        <v/>
      </c>
      <c r="U35" s="25">
        <f t="shared" si="2"/>
        <v>0</v>
      </c>
      <c r="V35" s="25">
        <f t="shared" si="3"/>
        <v>0</v>
      </c>
      <c r="W35" s="25">
        <f t="shared" si="4"/>
        <v>0</v>
      </c>
    </row>
    <row r="36" spans="2:23" x14ac:dyDescent="0.25">
      <c r="B36" s="46" t="s">
        <v>32</v>
      </c>
      <c r="C36" s="326"/>
      <c r="D36" s="327"/>
      <c r="E36" s="60"/>
      <c r="F36" s="60"/>
      <c r="G36" s="20"/>
      <c r="H36" s="21"/>
      <c r="I36" s="62"/>
      <c r="J36" s="50" t="str">
        <f>IF(ISBLANK(I36),"",VLOOKUP(I36,'Podpůrná data'!$A$17:$B$183,2,FALSE))</f>
        <v/>
      </c>
      <c r="K36" s="51">
        <f>IFERROR(ROUND(IF(ISBLANK(H36),0,(INT(ROUND(H36,2)*(J36*'Podpůrná data'!$B$11)+('Podpůrná data'!$C$11)*(ROUND(H36,2))))),2),0)</f>
        <v>0</v>
      </c>
      <c r="L36" s="69">
        <f>INT(IF(G36&gt;0,(VLOOKUP(INT(G36),'Podpůrná data'!$G$17:$H$61,2,FALSE))*(G36/INT(G36))))</f>
        <v>0</v>
      </c>
      <c r="M36" s="15">
        <f t="shared" si="5"/>
        <v>0</v>
      </c>
      <c r="N36" s="54"/>
      <c r="O36" s="20"/>
      <c r="P36" s="105">
        <f>IFERROR(IF(N36="Ano",(IF(O36&gt;G36,(VLOOKUP(INT(G36),'Podpůrná data'!$G$17:$H$61,2,FALSE))*(G36/INT(G36)),(VLOOKUP(INT(O36),'Podpůrná data'!$G$17:$H$61,2,FALSE)*(O36/INT(O36))))),0),0)</f>
        <v>0</v>
      </c>
      <c r="Q36" s="15">
        <f>P36*(ROUND(H36,2)*'Podpůrná data'!$D$11)</f>
        <v>0</v>
      </c>
      <c r="R36" s="15">
        <f t="shared" si="0"/>
        <v>0</v>
      </c>
      <c r="S36" s="27">
        <f t="shared" si="6"/>
        <v>0</v>
      </c>
      <c r="T36" s="12" t="str">
        <f t="shared" si="1"/>
        <v/>
      </c>
      <c r="U36" s="25">
        <f t="shared" si="2"/>
        <v>0</v>
      </c>
      <c r="V36" s="25">
        <f t="shared" si="3"/>
        <v>0</v>
      </c>
      <c r="W36" s="25">
        <f t="shared" si="4"/>
        <v>0</v>
      </c>
    </row>
    <row r="37" spans="2:23" x14ac:dyDescent="0.25">
      <c r="B37" s="46" t="s">
        <v>33</v>
      </c>
      <c r="C37" s="326"/>
      <c r="D37" s="327"/>
      <c r="E37" s="60"/>
      <c r="F37" s="60"/>
      <c r="G37" s="20"/>
      <c r="H37" s="21"/>
      <c r="I37" s="62"/>
      <c r="J37" s="50" t="str">
        <f>IF(ISBLANK(I37),"",VLOOKUP(I37,'Podpůrná data'!$A$17:$B$183,2,FALSE))</f>
        <v/>
      </c>
      <c r="K37" s="51">
        <f>IFERROR(ROUND(IF(ISBLANK(H37),0,(INT(ROUND(H37,2)*(J37*'Podpůrná data'!$B$11)+('Podpůrná data'!$C$11)*(ROUND(H37,2))))),2),0)</f>
        <v>0</v>
      </c>
      <c r="L37" s="69">
        <f>INT(IF(G37&gt;0,(VLOOKUP(INT(G37),'Podpůrná data'!$G$17:$H$61,2,FALSE))*(G37/INT(G37))))</f>
        <v>0</v>
      </c>
      <c r="M37" s="15">
        <f t="shared" si="5"/>
        <v>0</v>
      </c>
      <c r="N37" s="54"/>
      <c r="O37" s="20"/>
      <c r="P37" s="105">
        <f>IFERROR(IF(N37="Ano",(IF(O37&gt;G37,(VLOOKUP(INT(G37),'Podpůrná data'!$G$17:$H$61,2,FALSE))*(G37/INT(G37)),(VLOOKUP(INT(O37),'Podpůrná data'!$G$17:$H$61,2,FALSE)*(O37/INT(O37))))),0),0)</f>
        <v>0</v>
      </c>
      <c r="Q37" s="15">
        <f>P37*(ROUND(H37,2)*'Podpůrná data'!$D$11)</f>
        <v>0</v>
      </c>
      <c r="R37" s="15">
        <f t="shared" si="0"/>
        <v>0</v>
      </c>
      <c r="S37" s="27">
        <f t="shared" si="6"/>
        <v>0</v>
      </c>
      <c r="T37" s="12" t="str">
        <f t="shared" si="1"/>
        <v/>
      </c>
      <c r="U37" s="25">
        <f t="shared" si="2"/>
        <v>0</v>
      </c>
      <c r="V37" s="25">
        <f t="shared" si="3"/>
        <v>0</v>
      </c>
      <c r="W37" s="25">
        <f t="shared" si="4"/>
        <v>0</v>
      </c>
    </row>
    <row r="38" spans="2:23" x14ac:dyDescent="0.25">
      <c r="B38" s="46" t="s">
        <v>34</v>
      </c>
      <c r="C38" s="326"/>
      <c r="D38" s="327"/>
      <c r="E38" s="60"/>
      <c r="F38" s="60"/>
      <c r="G38" s="20"/>
      <c r="H38" s="21"/>
      <c r="I38" s="62"/>
      <c r="J38" s="50" t="str">
        <f>IF(ISBLANK(I38),"",VLOOKUP(I38,'Podpůrná data'!$A$17:$B$183,2,FALSE))</f>
        <v/>
      </c>
      <c r="K38" s="51">
        <f>IFERROR(ROUND(IF(ISBLANK(H38),0,(INT(ROUND(H38,2)*(J38*'Podpůrná data'!$B$11)+('Podpůrná data'!$C$11)*(ROUND(H38,2))))),2),0)</f>
        <v>0</v>
      </c>
      <c r="L38" s="69">
        <f>INT(IF(G38&gt;0,(VLOOKUP(INT(G38),'Podpůrná data'!$G$17:$H$61,2,FALSE))*(G38/INT(G38))))</f>
        <v>0</v>
      </c>
      <c r="M38" s="15">
        <f t="shared" si="5"/>
        <v>0</v>
      </c>
      <c r="N38" s="54"/>
      <c r="O38" s="20"/>
      <c r="P38" s="105">
        <f>IFERROR(IF(N38="Ano",(IF(O38&gt;G38,(VLOOKUP(INT(G38),'Podpůrná data'!$G$17:$H$61,2,FALSE))*(G38/INT(G38)),(VLOOKUP(INT(O38),'Podpůrná data'!$G$17:$H$61,2,FALSE)*(O38/INT(O38))))),0),0)</f>
        <v>0</v>
      </c>
      <c r="Q38" s="15">
        <f>P38*(ROUND(H38,2)*'Podpůrná data'!$D$11)</f>
        <v>0</v>
      </c>
      <c r="R38" s="15">
        <f t="shared" si="0"/>
        <v>0</v>
      </c>
      <c r="S38" s="27">
        <f t="shared" si="6"/>
        <v>0</v>
      </c>
      <c r="T38" s="12" t="str">
        <f t="shared" si="1"/>
        <v/>
      </c>
      <c r="U38" s="25">
        <f t="shared" si="2"/>
        <v>0</v>
      </c>
      <c r="V38" s="25">
        <f t="shared" si="3"/>
        <v>0</v>
      </c>
      <c r="W38" s="25">
        <f t="shared" si="4"/>
        <v>0</v>
      </c>
    </row>
    <row r="39" spans="2:23" x14ac:dyDescent="0.25">
      <c r="B39" s="46" t="s">
        <v>35</v>
      </c>
      <c r="C39" s="326"/>
      <c r="D39" s="327"/>
      <c r="E39" s="60"/>
      <c r="F39" s="60"/>
      <c r="G39" s="20"/>
      <c r="H39" s="21"/>
      <c r="I39" s="62"/>
      <c r="J39" s="50" t="str">
        <f>IF(ISBLANK(I39),"",VLOOKUP(I39,'Podpůrná data'!$A$17:$B$183,2,FALSE))</f>
        <v/>
      </c>
      <c r="K39" s="51">
        <f>IFERROR(ROUND(IF(ISBLANK(H39),0,(INT(ROUND(H39,2)*(J39*'Podpůrná data'!$B$11)+('Podpůrná data'!$C$11)*(ROUND(H39,2))))),2),0)</f>
        <v>0</v>
      </c>
      <c r="L39" s="69">
        <f>INT(IF(G39&gt;0,(VLOOKUP(INT(G39),'Podpůrná data'!$G$17:$H$61,2,FALSE))*(G39/INT(G39))))</f>
        <v>0</v>
      </c>
      <c r="M39" s="15">
        <f t="shared" si="5"/>
        <v>0</v>
      </c>
      <c r="N39" s="54"/>
      <c r="O39" s="20"/>
      <c r="P39" s="105">
        <f>IFERROR(IF(N39="Ano",(IF(O39&gt;G39,(VLOOKUP(INT(G39),'Podpůrná data'!$G$17:$H$61,2,FALSE))*(G39/INT(G39)),(VLOOKUP(INT(O39),'Podpůrná data'!$G$17:$H$61,2,FALSE)*(O39/INT(O39))))),0),0)</f>
        <v>0</v>
      </c>
      <c r="Q39" s="15">
        <f>P39*(ROUND(H39,2)*'Podpůrná data'!$D$11)</f>
        <v>0</v>
      </c>
      <c r="R39" s="15">
        <f t="shared" si="0"/>
        <v>0</v>
      </c>
      <c r="S39" s="27">
        <f t="shared" si="6"/>
        <v>0</v>
      </c>
      <c r="T39" s="12" t="str">
        <f t="shared" si="1"/>
        <v/>
      </c>
      <c r="U39" s="25">
        <f t="shared" si="2"/>
        <v>0</v>
      </c>
      <c r="V39" s="25">
        <f t="shared" si="3"/>
        <v>0</v>
      </c>
      <c r="W39" s="25">
        <f t="shared" si="4"/>
        <v>0</v>
      </c>
    </row>
    <row r="40" spans="2:23" x14ac:dyDescent="0.25">
      <c r="B40" s="46" t="s">
        <v>36</v>
      </c>
      <c r="C40" s="326"/>
      <c r="D40" s="327"/>
      <c r="E40" s="60"/>
      <c r="F40" s="60"/>
      <c r="G40" s="20"/>
      <c r="H40" s="21"/>
      <c r="I40" s="62"/>
      <c r="J40" s="50" t="str">
        <f>IF(ISBLANK(I40),"",VLOOKUP(I40,'Podpůrná data'!$A$17:$B$183,2,FALSE))</f>
        <v/>
      </c>
      <c r="K40" s="51">
        <f>IFERROR(ROUND(IF(ISBLANK(H40),0,(INT(ROUND(H40,2)*(J40*'Podpůrná data'!$B$11)+('Podpůrná data'!$C$11)*(ROUND(H40,2))))),2),0)</f>
        <v>0</v>
      </c>
      <c r="L40" s="69">
        <f>INT(IF(G40&gt;0,(VLOOKUP(INT(G40),'Podpůrná data'!$G$17:$H$61,2,FALSE))*(G40/INT(G40))))</f>
        <v>0</v>
      </c>
      <c r="M40" s="15">
        <f t="shared" si="5"/>
        <v>0</v>
      </c>
      <c r="N40" s="54"/>
      <c r="O40" s="20"/>
      <c r="P40" s="105">
        <f>IFERROR(IF(N40="Ano",(IF(O40&gt;G40,(VLOOKUP(INT(G40),'Podpůrná data'!$G$17:$H$61,2,FALSE))*(G40/INT(G40)),(VLOOKUP(INT(O40),'Podpůrná data'!$G$17:$H$61,2,FALSE)*(O40/INT(O40))))),0),0)</f>
        <v>0</v>
      </c>
      <c r="Q40" s="15">
        <f>P40*(ROUND(H40,2)*'Podpůrná data'!$D$11)</f>
        <v>0</v>
      </c>
      <c r="R40" s="15">
        <f t="shared" si="0"/>
        <v>0</v>
      </c>
      <c r="S40" s="27">
        <f t="shared" si="6"/>
        <v>0</v>
      </c>
      <c r="T40" s="12" t="str">
        <f t="shared" si="1"/>
        <v/>
      </c>
      <c r="U40" s="25">
        <f t="shared" si="2"/>
        <v>0</v>
      </c>
      <c r="V40" s="25">
        <f t="shared" si="3"/>
        <v>0</v>
      </c>
      <c r="W40" s="25">
        <f t="shared" si="4"/>
        <v>0</v>
      </c>
    </row>
    <row r="41" spans="2:23" x14ac:dyDescent="0.25">
      <c r="B41" s="46" t="s">
        <v>37</v>
      </c>
      <c r="C41" s="326"/>
      <c r="D41" s="327"/>
      <c r="E41" s="60"/>
      <c r="F41" s="60"/>
      <c r="G41" s="20"/>
      <c r="H41" s="21"/>
      <c r="I41" s="62"/>
      <c r="J41" s="50" t="str">
        <f>IF(ISBLANK(I41),"",VLOOKUP(I41,'Podpůrná data'!$A$17:$B$183,2,FALSE))</f>
        <v/>
      </c>
      <c r="K41" s="51">
        <f>IFERROR(ROUND(IF(ISBLANK(H41),0,(INT(ROUND(H41,2)*(J41*'Podpůrná data'!$B$11)+('Podpůrná data'!$C$11)*(ROUND(H41,2))))),2),0)</f>
        <v>0</v>
      </c>
      <c r="L41" s="69">
        <f>INT(IF(G41&gt;0,(VLOOKUP(INT(G41),'Podpůrná data'!$G$17:$H$61,2,FALSE))*(G41/INT(G41))))</f>
        <v>0</v>
      </c>
      <c r="M41" s="15">
        <f t="shared" si="5"/>
        <v>0</v>
      </c>
      <c r="N41" s="54"/>
      <c r="O41" s="20"/>
      <c r="P41" s="105">
        <f>IFERROR(IF(N41="Ano",(IF(O41&gt;G41,(VLOOKUP(INT(G41),'Podpůrná data'!$G$17:$H$61,2,FALSE))*(G41/INT(G41)),(VLOOKUP(INT(O41),'Podpůrná data'!$G$17:$H$61,2,FALSE)*(O41/INT(O41))))),0),0)</f>
        <v>0</v>
      </c>
      <c r="Q41" s="15">
        <f>P41*(ROUND(H41,2)*'Podpůrná data'!$D$11)</f>
        <v>0</v>
      </c>
      <c r="R41" s="15">
        <f t="shared" si="0"/>
        <v>0</v>
      </c>
      <c r="S41" s="27">
        <f t="shared" si="6"/>
        <v>0</v>
      </c>
      <c r="T41" s="12" t="str">
        <f t="shared" si="1"/>
        <v/>
      </c>
      <c r="U41" s="25">
        <f t="shared" si="2"/>
        <v>0</v>
      </c>
      <c r="V41" s="25">
        <f t="shared" si="3"/>
        <v>0</v>
      </c>
      <c r="W41" s="25">
        <f t="shared" si="4"/>
        <v>0</v>
      </c>
    </row>
    <row r="42" spans="2:23" x14ac:dyDescent="0.25">
      <c r="B42" s="46" t="s">
        <v>38</v>
      </c>
      <c r="C42" s="326"/>
      <c r="D42" s="327"/>
      <c r="E42" s="60"/>
      <c r="F42" s="60"/>
      <c r="G42" s="20"/>
      <c r="H42" s="21"/>
      <c r="I42" s="62"/>
      <c r="J42" s="50" t="str">
        <f>IF(ISBLANK(I42),"",VLOOKUP(I42,'Podpůrná data'!$A$17:$B$183,2,FALSE))</f>
        <v/>
      </c>
      <c r="K42" s="51">
        <f>IFERROR(ROUND(IF(ISBLANK(H42),0,(INT(ROUND(H42,2)*(J42*'Podpůrná data'!$B$11)+('Podpůrná data'!$C$11)*(ROUND(H42,2))))),2),0)</f>
        <v>0</v>
      </c>
      <c r="L42" s="69">
        <f>INT(IF(G42&gt;0,(VLOOKUP(INT(G42),'Podpůrná data'!$G$17:$H$61,2,FALSE))*(G42/INT(G42))))</f>
        <v>0</v>
      </c>
      <c r="M42" s="15">
        <f t="shared" si="5"/>
        <v>0</v>
      </c>
      <c r="N42" s="54"/>
      <c r="O42" s="20"/>
      <c r="P42" s="105">
        <f>IFERROR(IF(N42="Ano",(IF(O42&gt;G42,(VLOOKUP(INT(G42),'Podpůrná data'!$G$17:$H$61,2,FALSE))*(G42/INT(G42)),(VLOOKUP(INT(O42),'Podpůrná data'!$G$17:$H$61,2,FALSE)*(O42/INT(O42))))),0),0)</f>
        <v>0</v>
      </c>
      <c r="Q42" s="15">
        <f>P42*(ROUND(H42,2)*'Podpůrná data'!$D$11)</f>
        <v>0</v>
      </c>
      <c r="R42" s="15">
        <f t="shared" si="0"/>
        <v>0</v>
      </c>
      <c r="S42" s="27">
        <f t="shared" si="6"/>
        <v>0</v>
      </c>
      <c r="T42" s="12" t="str">
        <f t="shared" si="1"/>
        <v/>
      </c>
      <c r="U42" s="25">
        <f t="shared" si="2"/>
        <v>0</v>
      </c>
      <c r="V42" s="25">
        <f t="shared" si="3"/>
        <v>0</v>
      </c>
      <c r="W42" s="25">
        <f t="shared" si="4"/>
        <v>0</v>
      </c>
    </row>
    <row r="43" spans="2:23" x14ac:dyDescent="0.25">
      <c r="B43" s="46" t="s">
        <v>39</v>
      </c>
      <c r="C43" s="326"/>
      <c r="D43" s="327"/>
      <c r="E43" s="60"/>
      <c r="F43" s="60"/>
      <c r="G43" s="20"/>
      <c r="H43" s="21"/>
      <c r="I43" s="62"/>
      <c r="J43" s="50" t="str">
        <f>IF(ISBLANK(I43),"",VLOOKUP(I43,'Podpůrná data'!$A$17:$B$183,2,FALSE))</f>
        <v/>
      </c>
      <c r="K43" s="51">
        <f>IFERROR(ROUND(IF(ISBLANK(H43),0,(INT(ROUND(H43,2)*(J43*'Podpůrná data'!$B$11)+('Podpůrná data'!$C$11)*(ROUND(H43,2))))),2),0)</f>
        <v>0</v>
      </c>
      <c r="L43" s="69">
        <f>INT(IF(G43&gt;0,(VLOOKUP(INT(G43),'Podpůrná data'!$G$17:$H$61,2,FALSE))*(G43/INT(G43))))</f>
        <v>0</v>
      </c>
      <c r="M43" s="15">
        <f t="shared" si="5"/>
        <v>0</v>
      </c>
      <c r="N43" s="54"/>
      <c r="O43" s="20"/>
      <c r="P43" s="105">
        <f>IFERROR(IF(N43="Ano",(IF(O43&gt;G43,(VLOOKUP(INT(G43),'Podpůrná data'!$G$17:$H$61,2,FALSE))*(G43/INT(G43)),(VLOOKUP(INT(O43),'Podpůrná data'!$G$17:$H$61,2,FALSE)*(O43/INT(O43))))),0),0)</f>
        <v>0</v>
      </c>
      <c r="Q43" s="15">
        <f>P43*(ROUND(H43,2)*'Podpůrná data'!$D$11)</f>
        <v>0</v>
      </c>
      <c r="R43" s="15">
        <f t="shared" si="0"/>
        <v>0</v>
      </c>
      <c r="S43" s="27">
        <f t="shared" si="6"/>
        <v>0</v>
      </c>
      <c r="T43" s="12" t="str">
        <f t="shared" si="1"/>
        <v/>
      </c>
      <c r="U43" s="25">
        <f t="shared" si="2"/>
        <v>0</v>
      </c>
      <c r="V43" s="25">
        <f t="shared" si="3"/>
        <v>0</v>
      </c>
      <c r="W43" s="25">
        <f t="shared" si="4"/>
        <v>0</v>
      </c>
    </row>
    <row r="44" spans="2:23" x14ac:dyDescent="0.25">
      <c r="B44" s="46" t="s">
        <v>40</v>
      </c>
      <c r="C44" s="326"/>
      <c r="D44" s="327"/>
      <c r="E44" s="60"/>
      <c r="F44" s="60"/>
      <c r="G44" s="20"/>
      <c r="H44" s="21"/>
      <c r="I44" s="62"/>
      <c r="J44" s="50" t="str">
        <f>IF(ISBLANK(I44),"",VLOOKUP(I44,'Podpůrná data'!$A$17:$B$183,2,FALSE))</f>
        <v/>
      </c>
      <c r="K44" s="51">
        <f>IFERROR(ROUND(IF(ISBLANK(H44),0,(INT(ROUND(H44,2)*(J44*'Podpůrná data'!$B$11)+('Podpůrná data'!$C$11)*(ROUND(H44,2))))),2),0)</f>
        <v>0</v>
      </c>
      <c r="L44" s="69">
        <f>INT(IF(G44&gt;0,(VLOOKUP(INT(G44),'Podpůrná data'!$G$17:$H$61,2,FALSE))*(G44/INT(G44))))</f>
        <v>0</v>
      </c>
      <c r="M44" s="15">
        <f t="shared" si="5"/>
        <v>0</v>
      </c>
      <c r="N44" s="54"/>
      <c r="O44" s="20"/>
      <c r="P44" s="105">
        <f>IFERROR(IF(N44="Ano",(IF(O44&gt;G44,(VLOOKUP(INT(G44),'Podpůrná data'!$G$17:$H$61,2,FALSE))*(G44/INT(G44)),(VLOOKUP(INT(O44),'Podpůrná data'!$G$17:$H$61,2,FALSE)*(O44/INT(O44))))),0),0)</f>
        <v>0</v>
      </c>
      <c r="Q44" s="15">
        <f>P44*(ROUND(H44,2)*'Podpůrná data'!$D$11)</f>
        <v>0</v>
      </c>
      <c r="R44" s="15">
        <f t="shared" si="0"/>
        <v>0</v>
      </c>
      <c r="S44" s="27">
        <f t="shared" si="6"/>
        <v>0</v>
      </c>
      <c r="T44" s="12" t="str">
        <f t="shared" si="1"/>
        <v/>
      </c>
      <c r="U44" s="25">
        <f t="shared" si="2"/>
        <v>0</v>
      </c>
      <c r="V44" s="25">
        <f t="shared" si="3"/>
        <v>0</v>
      </c>
      <c r="W44" s="25">
        <f t="shared" si="4"/>
        <v>0</v>
      </c>
    </row>
    <row r="45" spans="2:23" x14ac:dyDescent="0.25">
      <c r="B45" s="46" t="s">
        <v>41</v>
      </c>
      <c r="C45" s="326"/>
      <c r="D45" s="327"/>
      <c r="E45" s="60"/>
      <c r="F45" s="60"/>
      <c r="G45" s="20"/>
      <c r="H45" s="21"/>
      <c r="I45" s="62"/>
      <c r="J45" s="50" t="str">
        <f>IF(ISBLANK(I45),"",VLOOKUP(I45,'Podpůrná data'!$A$17:$B$183,2,FALSE))</f>
        <v/>
      </c>
      <c r="K45" s="51">
        <f>IFERROR(ROUND(IF(ISBLANK(H45),0,(INT(ROUND(H45,2)*(J45*'Podpůrná data'!$B$11)+('Podpůrná data'!$C$11)*(ROUND(H45,2))))),2),0)</f>
        <v>0</v>
      </c>
      <c r="L45" s="69">
        <f>INT(IF(G45&gt;0,(VLOOKUP(INT(G45),'Podpůrná data'!$G$17:$H$61,2,FALSE))*(G45/INT(G45))))</f>
        <v>0</v>
      </c>
      <c r="M45" s="15">
        <f t="shared" si="5"/>
        <v>0</v>
      </c>
      <c r="N45" s="54"/>
      <c r="O45" s="20"/>
      <c r="P45" s="105">
        <f>IFERROR(IF(N45="Ano",(IF(O45&gt;G45,(VLOOKUP(INT(G45),'Podpůrná data'!$G$17:$H$61,2,FALSE))*(G45/INT(G45)),(VLOOKUP(INT(O45),'Podpůrná data'!$G$17:$H$61,2,FALSE)*(O45/INT(O45))))),0),0)</f>
        <v>0</v>
      </c>
      <c r="Q45" s="15">
        <f>P45*(ROUND(H45,2)*'Podpůrná data'!$D$11)</f>
        <v>0</v>
      </c>
      <c r="R45" s="15">
        <f t="shared" si="0"/>
        <v>0</v>
      </c>
      <c r="S45" s="27">
        <f t="shared" si="6"/>
        <v>0</v>
      </c>
      <c r="T45" s="12" t="str">
        <f t="shared" si="1"/>
        <v/>
      </c>
      <c r="U45" s="25">
        <f t="shared" si="2"/>
        <v>0</v>
      </c>
      <c r="V45" s="25">
        <f t="shared" si="3"/>
        <v>0</v>
      </c>
      <c r="W45" s="25">
        <f t="shared" si="4"/>
        <v>0</v>
      </c>
    </row>
    <row r="46" spans="2:23" x14ac:dyDescent="0.25">
      <c r="B46" s="46" t="s">
        <v>42</v>
      </c>
      <c r="C46" s="326"/>
      <c r="D46" s="327"/>
      <c r="E46" s="60"/>
      <c r="F46" s="60"/>
      <c r="G46" s="20"/>
      <c r="H46" s="21"/>
      <c r="I46" s="62"/>
      <c r="J46" s="50" t="str">
        <f>IF(ISBLANK(I46),"",VLOOKUP(I46,'Podpůrná data'!$A$17:$B$183,2,FALSE))</f>
        <v/>
      </c>
      <c r="K46" s="51">
        <f>IFERROR(ROUND(IF(ISBLANK(H46),0,(INT(ROUND(H46,2)*(J46*'Podpůrná data'!$B$11)+('Podpůrná data'!$C$11)*(ROUND(H46,2))))),2),0)</f>
        <v>0</v>
      </c>
      <c r="L46" s="69">
        <f>INT(IF(G46&gt;0,(VLOOKUP(INT(G46),'Podpůrná data'!$G$17:$H$61,2,FALSE))*(G46/INT(G46))))</f>
        <v>0</v>
      </c>
      <c r="M46" s="15">
        <f t="shared" si="5"/>
        <v>0</v>
      </c>
      <c r="N46" s="54"/>
      <c r="O46" s="20"/>
      <c r="P46" s="105">
        <f>IFERROR(IF(N46="Ano",(IF(O46&gt;G46,(VLOOKUP(INT(G46),'Podpůrná data'!$G$17:$H$61,2,FALSE))*(G46/INT(G46)),(VLOOKUP(INT(O46),'Podpůrná data'!$G$17:$H$61,2,FALSE)*(O46/INT(O46))))),0),0)</f>
        <v>0</v>
      </c>
      <c r="Q46" s="15">
        <f>P46*(ROUND(H46,2)*'Podpůrná data'!$D$11)</f>
        <v>0</v>
      </c>
      <c r="R46" s="15">
        <f t="shared" si="0"/>
        <v>0</v>
      </c>
      <c r="S46" s="27">
        <f t="shared" si="6"/>
        <v>0</v>
      </c>
      <c r="T46" s="12" t="str">
        <f t="shared" si="1"/>
        <v/>
      </c>
      <c r="U46" s="25">
        <f t="shared" si="2"/>
        <v>0</v>
      </c>
      <c r="V46" s="25">
        <f t="shared" si="3"/>
        <v>0</v>
      </c>
      <c r="W46" s="25">
        <f t="shared" si="4"/>
        <v>0</v>
      </c>
    </row>
    <row r="47" spans="2:23" x14ac:dyDescent="0.25">
      <c r="B47" s="46" t="s">
        <v>43</v>
      </c>
      <c r="C47" s="326"/>
      <c r="D47" s="327"/>
      <c r="E47" s="60"/>
      <c r="F47" s="60"/>
      <c r="G47" s="20"/>
      <c r="H47" s="21"/>
      <c r="I47" s="62"/>
      <c r="J47" s="50" t="str">
        <f>IF(ISBLANK(I47),"",VLOOKUP(I47,'Podpůrná data'!$A$17:$B$183,2,FALSE))</f>
        <v/>
      </c>
      <c r="K47" s="51">
        <f>IFERROR(ROUND(IF(ISBLANK(H47),0,(INT(ROUND(H47,2)*(J47*'Podpůrná data'!$B$11)+('Podpůrná data'!$C$11)*(ROUND(H47,2))))),2),0)</f>
        <v>0</v>
      </c>
      <c r="L47" s="69">
        <f>INT(IF(G47&gt;0,(VLOOKUP(INT(G47),'Podpůrná data'!$G$17:$H$61,2,FALSE))*(G47/INT(G47))))</f>
        <v>0</v>
      </c>
      <c r="M47" s="15">
        <f t="shared" si="5"/>
        <v>0</v>
      </c>
      <c r="N47" s="54"/>
      <c r="O47" s="20"/>
      <c r="P47" s="105">
        <f>IFERROR(IF(N47="Ano",(IF(O47&gt;G47,(VLOOKUP(INT(G47),'Podpůrná data'!$G$17:$H$61,2,FALSE))*(G47/INT(G47)),(VLOOKUP(INT(O47),'Podpůrná data'!$G$17:$H$61,2,FALSE)*(O47/INT(O47))))),0),0)</f>
        <v>0</v>
      </c>
      <c r="Q47" s="15">
        <f>P47*(ROUND(H47,2)*'Podpůrná data'!$D$11)</f>
        <v>0</v>
      </c>
      <c r="R47" s="15">
        <f t="shared" si="0"/>
        <v>0</v>
      </c>
      <c r="S47" s="27">
        <f t="shared" si="6"/>
        <v>0</v>
      </c>
      <c r="T47" s="12" t="str">
        <f t="shared" si="1"/>
        <v/>
      </c>
      <c r="U47" s="25">
        <f t="shared" si="2"/>
        <v>0</v>
      </c>
      <c r="V47" s="25">
        <f t="shared" si="3"/>
        <v>0</v>
      </c>
      <c r="W47" s="25">
        <f t="shared" si="4"/>
        <v>0</v>
      </c>
    </row>
    <row r="48" spans="2:23" x14ac:dyDescent="0.25">
      <c r="B48" s="46" t="s">
        <v>44</v>
      </c>
      <c r="C48" s="326"/>
      <c r="D48" s="327"/>
      <c r="E48" s="60"/>
      <c r="F48" s="60"/>
      <c r="G48" s="20"/>
      <c r="H48" s="21"/>
      <c r="I48" s="62"/>
      <c r="J48" s="50" t="str">
        <f>IF(ISBLANK(I48),"",VLOOKUP(I48,'Podpůrná data'!$A$17:$B$183,2,FALSE))</f>
        <v/>
      </c>
      <c r="K48" s="51">
        <f>IFERROR(ROUND(IF(ISBLANK(H48),0,(INT(ROUND(H48,2)*(J48*'Podpůrná data'!$B$11)+('Podpůrná data'!$C$11)*(ROUND(H48,2))))),2),0)</f>
        <v>0</v>
      </c>
      <c r="L48" s="69">
        <f>INT(IF(G48&gt;0,(VLOOKUP(INT(G48),'Podpůrná data'!$G$17:$H$61,2,FALSE))*(G48/INT(G48))))</f>
        <v>0</v>
      </c>
      <c r="M48" s="15">
        <f t="shared" si="5"/>
        <v>0</v>
      </c>
      <c r="N48" s="54"/>
      <c r="O48" s="20"/>
      <c r="P48" s="105">
        <f>IFERROR(IF(N48="Ano",(IF(O48&gt;G48,(VLOOKUP(INT(G48),'Podpůrná data'!$G$17:$H$61,2,FALSE))*(G48/INT(G48)),(VLOOKUP(INT(O48),'Podpůrná data'!$G$17:$H$61,2,FALSE)*(O48/INT(O48))))),0),0)</f>
        <v>0</v>
      </c>
      <c r="Q48" s="15">
        <f>P48*(ROUND(H48,2)*'Podpůrná data'!$D$11)</f>
        <v>0</v>
      </c>
      <c r="R48" s="15">
        <f t="shared" si="0"/>
        <v>0</v>
      </c>
      <c r="S48" s="27">
        <f t="shared" si="6"/>
        <v>0</v>
      </c>
      <c r="T48" s="12" t="str">
        <f t="shared" si="1"/>
        <v/>
      </c>
      <c r="U48" s="25">
        <f t="shared" si="2"/>
        <v>0</v>
      </c>
      <c r="V48" s="25">
        <f t="shared" si="3"/>
        <v>0</v>
      </c>
      <c r="W48" s="25">
        <f t="shared" si="4"/>
        <v>0</v>
      </c>
    </row>
    <row r="49" spans="2:23" x14ac:dyDescent="0.25">
      <c r="B49" s="46" t="s">
        <v>45</v>
      </c>
      <c r="C49" s="326"/>
      <c r="D49" s="327"/>
      <c r="E49" s="60"/>
      <c r="F49" s="60"/>
      <c r="G49" s="20"/>
      <c r="H49" s="21"/>
      <c r="I49" s="62"/>
      <c r="J49" s="50" t="str">
        <f>IF(ISBLANK(I49),"",VLOOKUP(I49,'Podpůrná data'!$A$17:$B$183,2,FALSE))</f>
        <v/>
      </c>
      <c r="K49" s="51">
        <f>IFERROR(ROUND(IF(ISBLANK(H49),0,(INT(ROUND(H49,2)*(J49*'Podpůrná data'!$B$11)+('Podpůrná data'!$C$11)*(ROUND(H49,2))))),2),0)</f>
        <v>0</v>
      </c>
      <c r="L49" s="69">
        <f>INT(IF(G49&gt;0,(VLOOKUP(INT(G49),'Podpůrná data'!$G$17:$H$61,2,FALSE))*(G49/INT(G49))))</f>
        <v>0</v>
      </c>
      <c r="M49" s="15">
        <f t="shared" si="5"/>
        <v>0</v>
      </c>
      <c r="N49" s="54"/>
      <c r="O49" s="20"/>
      <c r="P49" s="105">
        <f>IFERROR(IF(N49="Ano",(IF(O49&gt;G49,(VLOOKUP(INT(G49),'Podpůrná data'!$G$17:$H$61,2,FALSE))*(G49/INT(G49)),(VLOOKUP(INT(O49),'Podpůrná data'!$G$17:$H$61,2,FALSE)*(O49/INT(O49))))),0),0)</f>
        <v>0</v>
      </c>
      <c r="Q49" s="15">
        <f>P49*(ROUND(H49,2)*'Podpůrná data'!$D$11)</f>
        <v>0</v>
      </c>
      <c r="R49" s="15">
        <f t="shared" si="0"/>
        <v>0</v>
      </c>
      <c r="S49" s="27">
        <f t="shared" si="6"/>
        <v>0</v>
      </c>
      <c r="T49" s="12" t="str">
        <f t="shared" si="1"/>
        <v/>
      </c>
      <c r="U49" s="25">
        <f t="shared" si="2"/>
        <v>0</v>
      </c>
      <c r="V49" s="25">
        <f t="shared" si="3"/>
        <v>0</v>
      </c>
      <c r="W49" s="25">
        <f t="shared" si="4"/>
        <v>0</v>
      </c>
    </row>
    <row r="50" spans="2:23" x14ac:dyDescent="0.25">
      <c r="B50" s="46" t="s">
        <v>46</v>
      </c>
      <c r="C50" s="326"/>
      <c r="D50" s="327"/>
      <c r="E50" s="60"/>
      <c r="F50" s="60"/>
      <c r="G50" s="20"/>
      <c r="H50" s="21"/>
      <c r="I50" s="62"/>
      <c r="J50" s="50" t="str">
        <f>IF(ISBLANK(I50),"",VLOOKUP(I50,'Podpůrná data'!$A$17:$B$183,2,FALSE))</f>
        <v/>
      </c>
      <c r="K50" s="51">
        <f>IFERROR(ROUND(IF(ISBLANK(H50),0,(INT(ROUND(H50,2)*(J50*'Podpůrná data'!$B$11)+('Podpůrná data'!$C$11)*(ROUND(H50,2))))),2),0)</f>
        <v>0</v>
      </c>
      <c r="L50" s="69">
        <f>INT(IF(G50&gt;0,(VLOOKUP(INT(G50),'Podpůrná data'!$G$17:$H$61,2,FALSE))*(G50/INT(G50))))</f>
        <v>0</v>
      </c>
      <c r="M50" s="15">
        <f t="shared" si="5"/>
        <v>0</v>
      </c>
      <c r="N50" s="54"/>
      <c r="O50" s="20"/>
      <c r="P50" s="105">
        <f>IFERROR(IF(N50="Ano",(IF(O50&gt;G50,(VLOOKUP(INT(G50),'Podpůrná data'!$G$17:$H$61,2,FALSE))*(G50/INT(G50)),(VLOOKUP(INT(O50),'Podpůrná data'!$G$17:$H$61,2,FALSE)*(O50/INT(O50))))),0),0)</f>
        <v>0</v>
      </c>
      <c r="Q50" s="15">
        <f>P50*(ROUND(H50,2)*'Podpůrná data'!$D$11)</f>
        <v>0</v>
      </c>
      <c r="R50" s="15">
        <f t="shared" si="0"/>
        <v>0</v>
      </c>
      <c r="S50" s="27">
        <f t="shared" si="6"/>
        <v>0</v>
      </c>
      <c r="T50" s="12" t="str">
        <f t="shared" si="1"/>
        <v/>
      </c>
      <c r="U50" s="25">
        <f t="shared" si="2"/>
        <v>0</v>
      </c>
      <c r="V50" s="25">
        <f t="shared" si="3"/>
        <v>0</v>
      </c>
      <c r="W50" s="25">
        <f t="shared" si="4"/>
        <v>0</v>
      </c>
    </row>
    <row r="51" spans="2:23" x14ac:dyDescent="0.25">
      <c r="B51" s="46" t="s">
        <v>47</v>
      </c>
      <c r="C51" s="326"/>
      <c r="D51" s="327"/>
      <c r="E51" s="60"/>
      <c r="F51" s="60"/>
      <c r="G51" s="20"/>
      <c r="H51" s="21"/>
      <c r="I51" s="62"/>
      <c r="J51" s="50" t="str">
        <f>IF(ISBLANK(I51),"",VLOOKUP(I51,'Podpůrná data'!$A$17:$B$183,2,FALSE))</f>
        <v/>
      </c>
      <c r="K51" s="51">
        <f>IFERROR(ROUND(IF(ISBLANK(H51),0,(INT(ROUND(H51,2)*(J51*'Podpůrná data'!$B$11)+('Podpůrná data'!$C$11)*(ROUND(H51,2))))),2),0)</f>
        <v>0</v>
      </c>
      <c r="L51" s="69">
        <f>INT(IF(G51&gt;0,(VLOOKUP(INT(G51),'Podpůrná data'!$G$17:$H$61,2,FALSE))*(G51/INT(G51))))</f>
        <v>0</v>
      </c>
      <c r="M51" s="15">
        <f t="shared" si="5"/>
        <v>0</v>
      </c>
      <c r="N51" s="54"/>
      <c r="O51" s="20"/>
      <c r="P51" s="105">
        <f>IFERROR(IF(N51="Ano",(IF(O51&gt;G51,(VLOOKUP(INT(G51),'Podpůrná data'!$G$17:$H$61,2,FALSE))*(G51/INT(G51)),(VLOOKUP(INT(O51),'Podpůrná data'!$G$17:$H$61,2,FALSE)*(O51/INT(O51))))),0),0)</f>
        <v>0</v>
      </c>
      <c r="Q51" s="15">
        <f>P51*(ROUND(H51,2)*'Podpůrná data'!$D$11)</f>
        <v>0</v>
      </c>
      <c r="R51" s="15">
        <f t="shared" si="0"/>
        <v>0</v>
      </c>
      <c r="S51" s="27">
        <f t="shared" si="6"/>
        <v>0</v>
      </c>
      <c r="T51" s="12" t="str">
        <f t="shared" si="1"/>
        <v/>
      </c>
      <c r="U51" s="25">
        <f t="shared" si="2"/>
        <v>0</v>
      </c>
      <c r="V51" s="25">
        <f t="shared" si="3"/>
        <v>0</v>
      </c>
      <c r="W51" s="25">
        <f t="shared" si="4"/>
        <v>0</v>
      </c>
    </row>
    <row r="52" spans="2:23" x14ac:dyDescent="0.25">
      <c r="B52" s="46" t="s">
        <v>48</v>
      </c>
      <c r="C52" s="326"/>
      <c r="D52" s="327"/>
      <c r="E52" s="60"/>
      <c r="F52" s="60"/>
      <c r="G52" s="20"/>
      <c r="H52" s="21"/>
      <c r="I52" s="62"/>
      <c r="J52" s="50" t="str">
        <f>IF(ISBLANK(I52),"",VLOOKUP(I52,'Podpůrná data'!$A$17:$B$183,2,FALSE))</f>
        <v/>
      </c>
      <c r="K52" s="51">
        <f>IFERROR(ROUND(IF(ISBLANK(H52),0,(INT(ROUND(H52,2)*(J52*'Podpůrná data'!$B$11)+('Podpůrná data'!$C$11)*(ROUND(H52,2))))),2),0)</f>
        <v>0</v>
      </c>
      <c r="L52" s="69">
        <f>INT(IF(G52&gt;0,(VLOOKUP(INT(G52),'Podpůrná data'!$G$17:$H$61,2,FALSE))*(G52/INT(G52))))</f>
        <v>0</v>
      </c>
      <c r="M52" s="15">
        <f t="shared" si="5"/>
        <v>0</v>
      </c>
      <c r="N52" s="54"/>
      <c r="O52" s="20"/>
      <c r="P52" s="105">
        <f>IFERROR(IF(N52="Ano",(IF(O52&gt;G52,(VLOOKUP(INT(G52),'Podpůrná data'!$G$17:$H$61,2,FALSE))*(G52/INT(G52)),(VLOOKUP(INT(O52),'Podpůrná data'!$G$17:$H$61,2,FALSE)*(O52/INT(O52))))),0),0)</f>
        <v>0</v>
      </c>
      <c r="Q52" s="15">
        <f>P52*(ROUND(H52,2)*'Podpůrná data'!$D$11)</f>
        <v>0</v>
      </c>
      <c r="R52" s="15">
        <f t="shared" si="0"/>
        <v>0</v>
      </c>
      <c r="S52" s="27">
        <f t="shared" si="6"/>
        <v>0</v>
      </c>
      <c r="T52" s="12" t="str">
        <f t="shared" si="1"/>
        <v/>
      </c>
      <c r="U52" s="25">
        <f t="shared" si="2"/>
        <v>0</v>
      </c>
      <c r="V52" s="25">
        <f t="shared" si="3"/>
        <v>0</v>
      </c>
      <c r="W52" s="25">
        <f t="shared" si="4"/>
        <v>0</v>
      </c>
    </row>
    <row r="53" spans="2:23" x14ac:dyDescent="0.25">
      <c r="B53" s="46" t="s">
        <v>49</v>
      </c>
      <c r="C53" s="326"/>
      <c r="D53" s="327"/>
      <c r="E53" s="60"/>
      <c r="F53" s="60"/>
      <c r="G53" s="20"/>
      <c r="H53" s="21"/>
      <c r="I53" s="62"/>
      <c r="J53" s="50" t="str">
        <f>IF(ISBLANK(I53),"",VLOOKUP(I53,'Podpůrná data'!$A$17:$B$183,2,FALSE))</f>
        <v/>
      </c>
      <c r="K53" s="51">
        <f>IFERROR(ROUND(IF(ISBLANK(H53),0,(INT(ROUND(H53,2)*(J53*'Podpůrná data'!$B$11)+('Podpůrná data'!$C$11)*(ROUND(H53,2))))),2),0)</f>
        <v>0</v>
      </c>
      <c r="L53" s="69">
        <f>INT(IF(G53&gt;0,(VLOOKUP(INT(G53),'Podpůrná data'!$G$17:$H$61,2,FALSE))*(G53/INT(G53))))</f>
        <v>0</v>
      </c>
      <c r="M53" s="15">
        <f t="shared" si="5"/>
        <v>0</v>
      </c>
      <c r="N53" s="54"/>
      <c r="O53" s="20"/>
      <c r="P53" s="105">
        <f>IFERROR(IF(N53="Ano",(IF(O53&gt;G53,(VLOOKUP(INT(G53),'Podpůrná data'!$G$17:$H$61,2,FALSE))*(G53/INT(G53)),(VLOOKUP(INT(O53),'Podpůrná data'!$G$17:$H$61,2,FALSE)*(O53/INT(O53))))),0),0)</f>
        <v>0</v>
      </c>
      <c r="Q53" s="15">
        <f>P53*(ROUND(H53,2)*'Podpůrná data'!$D$11)</f>
        <v>0</v>
      </c>
      <c r="R53" s="15">
        <f t="shared" si="0"/>
        <v>0</v>
      </c>
      <c r="S53" s="27">
        <f t="shared" si="6"/>
        <v>0</v>
      </c>
      <c r="T53" s="12" t="str">
        <f t="shared" si="1"/>
        <v/>
      </c>
      <c r="U53" s="25">
        <f t="shared" si="2"/>
        <v>0</v>
      </c>
      <c r="V53" s="25">
        <f t="shared" si="3"/>
        <v>0</v>
      </c>
      <c r="W53" s="25">
        <f t="shared" si="4"/>
        <v>0</v>
      </c>
    </row>
    <row r="54" spans="2:23" x14ac:dyDescent="0.25">
      <c r="B54" s="46" t="s">
        <v>50</v>
      </c>
      <c r="C54" s="326"/>
      <c r="D54" s="327"/>
      <c r="E54" s="60"/>
      <c r="F54" s="60"/>
      <c r="G54" s="20"/>
      <c r="H54" s="21"/>
      <c r="I54" s="62"/>
      <c r="J54" s="50" t="str">
        <f>IF(ISBLANK(I54),"",VLOOKUP(I54,'Podpůrná data'!$A$17:$B$183,2,FALSE))</f>
        <v/>
      </c>
      <c r="K54" s="51">
        <f>IFERROR(ROUND(IF(ISBLANK(H54),0,(INT(ROUND(H54,2)*(J54*'Podpůrná data'!$B$11)+('Podpůrná data'!$C$11)*(ROUND(H54,2))))),2),0)</f>
        <v>0</v>
      </c>
      <c r="L54" s="69">
        <f>INT(IF(G54&gt;0,(VLOOKUP(INT(G54),'Podpůrná data'!$G$17:$H$61,2,FALSE))*(G54/INT(G54))))</f>
        <v>0</v>
      </c>
      <c r="M54" s="15">
        <f t="shared" si="5"/>
        <v>0</v>
      </c>
      <c r="N54" s="54"/>
      <c r="O54" s="20"/>
      <c r="P54" s="105">
        <f>IFERROR(IF(N54="Ano",(IF(O54&gt;G54,(VLOOKUP(INT(G54),'Podpůrná data'!$G$17:$H$61,2,FALSE))*(G54/INT(G54)),(VLOOKUP(INT(O54),'Podpůrná data'!$G$17:$H$61,2,FALSE)*(O54/INT(O54))))),0),0)</f>
        <v>0</v>
      </c>
      <c r="Q54" s="15">
        <f>P54*(ROUND(H54,2)*'Podpůrná data'!$D$11)</f>
        <v>0</v>
      </c>
      <c r="R54" s="15">
        <f t="shared" si="0"/>
        <v>0</v>
      </c>
      <c r="S54" s="27">
        <f t="shared" si="6"/>
        <v>0</v>
      </c>
      <c r="T54" s="12" t="str">
        <f t="shared" si="1"/>
        <v/>
      </c>
      <c r="U54" s="25">
        <f t="shared" si="2"/>
        <v>0</v>
      </c>
      <c r="V54" s="25">
        <f t="shared" si="3"/>
        <v>0</v>
      </c>
      <c r="W54" s="25">
        <f t="shared" si="4"/>
        <v>0</v>
      </c>
    </row>
    <row r="55" spans="2:23" x14ac:dyDescent="0.25">
      <c r="B55" s="46" t="s">
        <v>51</v>
      </c>
      <c r="C55" s="326"/>
      <c r="D55" s="327"/>
      <c r="E55" s="60"/>
      <c r="F55" s="60"/>
      <c r="G55" s="20"/>
      <c r="H55" s="21"/>
      <c r="I55" s="62"/>
      <c r="J55" s="50" t="str">
        <f>IF(ISBLANK(I55),"",VLOOKUP(I55,'Podpůrná data'!$A$17:$B$183,2,FALSE))</f>
        <v/>
      </c>
      <c r="K55" s="51">
        <f>IFERROR(ROUND(IF(ISBLANK(H55),0,(INT(ROUND(H55,2)*(J55*'Podpůrná data'!$B$11)+('Podpůrná data'!$C$11)*(ROUND(H55,2))))),2),0)</f>
        <v>0</v>
      </c>
      <c r="L55" s="69">
        <f>INT(IF(G55&gt;0,(VLOOKUP(INT(G55),'Podpůrná data'!$G$17:$H$61,2,FALSE))*(G55/INT(G55))))</f>
        <v>0</v>
      </c>
      <c r="M55" s="15">
        <f t="shared" si="5"/>
        <v>0</v>
      </c>
      <c r="N55" s="54"/>
      <c r="O55" s="20"/>
      <c r="P55" s="105">
        <f>IFERROR(IF(N55="Ano",(IF(O55&gt;G55,(VLOOKUP(INT(G55),'Podpůrná data'!$G$17:$H$61,2,FALSE))*(G55/INT(G55)),(VLOOKUP(INT(O55),'Podpůrná data'!$G$17:$H$61,2,FALSE)*(O55/INT(O55))))),0),0)</f>
        <v>0</v>
      </c>
      <c r="Q55" s="15">
        <f>P55*(ROUND(H55,2)*'Podpůrná data'!$D$11)</f>
        <v>0</v>
      </c>
      <c r="R55" s="15">
        <f t="shared" si="0"/>
        <v>0</v>
      </c>
      <c r="S55" s="27">
        <f t="shared" si="6"/>
        <v>0</v>
      </c>
      <c r="T55" s="12" t="str">
        <f t="shared" si="1"/>
        <v/>
      </c>
      <c r="U55" s="25">
        <f t="shared" si="2"/>
        <v>0</v>
      </c>
      <c r="V55" s="25">
        <f t="shared" si="3"/>
        <v>0</v>
      </c>
      <c r="W55" s="25">
        <f t="shared" si="4"/>
        <v>0</v>
      </c>
    </row>
    <row r="56" spans="2:23" x14ac:dyDescent="0.25">
      <c r="B56" s="46" t="s">
        <v>52</v>
      </c>
      <c r="C56" s="326"/>
      <c r="D56" s="327"/>
      <c r="E56" s="60"/>
      <c r="F56" s="60"/>
      <c r="G56" s="20"/>
      <c r="H56" s="21"/>
      <c r="I56" s="62"/>
      <c r="J56" s="50" t="str">
        <f>IF(ISBLANK(I56),"",VLOOKUP(I56,'Podpůrná data'!$A$17:$B$183,2,FALSE))</f>
        <v/>
      </c>
      <c r="K56" s="51">
        <f>IFERROR(ROUND(IF(ISBLANK(H56),0,(INT(ROUND(H56,2)*(J56*'Podpůrná data'!$B$11)+('Podpůrná data'!$C$11)*(ROUND(H56,2))))),2),0)</f>
        <v>0</v>
      </c>
      <c r="L56" s="69">
        <f>INT(IF(G56&gt;0,(VLOOKUP(INT(G56),'Podpůrná data'!$G$17:$H$61,2,FALSE))*(G56/INT(G56))))</f>
        <v>0</v>
      </c>
      <c r="M56" s="15">
        <f t="shared" si="5"/>
        <v>0</v>
      </c>
      <c r="N56" s="54"/>
      <c r="O56" s="20"/>
      <c r="P56" s="105">
        <f>IFERROR(IF(N56="Ano",(IF(O56&gt;G56,(VLOOKUP(INT(G56),'Podpůrná data'!$G$17:$H$61,2,FALSE))*(G56/INT(G56)),(VLOOKUP(INT(O56),'Podpůrná data'!$G$17:$H$61,2,FALSE)*(O56/INT(O56))))),0),0)</f>
        <v>0</v>
      </c>
      <c r="Q56" s="15">
        <f>P56*(ROUND(H56,2)*'Podpůrná data'!$D$11)</f>
        <v>0</v>
      </c>
      <c r="R56" s="15">
        <f t="shared" si="0"/>
        <v>0</v>
      </c>
      <c r="S56" s="27">
        <f t="shared" si="6"/>
        <v>0</v>
      </c>
      <c r="T56" s="12" t="str">
        <f t="shared" si="1"/>
        <v/>
      </c>
      <c r="U56" s="25">
        <f t="shared" si="2"/>
        <v>0</v>
      </c>
      <c r="V56" s="25">
        <f t="shared" si="3"/>
        <v>0</v>
      </c>
      <c r="W56" s="25">
        <f t="shared" si="4"/>
        <v>0</v>
      </c>
    </row>
    <row r="57" spans="2:23" ht="15.75" thickBot="1" x14ac:dyDescent="0.3">
      <c r="B57" s="47" t="s">
        <v>53</v>
      </c>
      <c r="C57" s="332"/>
      <c r="D57" s="333"/>
      <c r="E57" s="61"/>
      <c r="F57" s="61"/>
      <c r="G57" s="22"/>
      <c r="H57" s="23"/>
      <c r="I57" s="18"/>
      <c r="J57" s="52" t="str">
        <f>IF(ISBLANK(I57),"",VLOOKUP(I57,'Podpůrná data'!$A$17:$B$183,2,FALSE))</f>
        <v/>
      </c>
      <c r="K57" s="53">
        <f>IFERROR(ROUND(IF(ISBLANK(H57),0,(INT(ROUND(H57,2)*(J57*'Podpůrná data'!$B$11)+('Podpůrná data'!$C$11)*(ROUND(H57,2))))),2),0)</f>
        <v>0</v>
      </c>
      <c r="L57" s="70">
        <f>INT(IF(G57&gt;0,(VLOOKUP(INT(G57),'Podpůrná data'!$G$17:$H$61,2,FALSE))*(G57/INT(G57))))</f>
        <v>0</v>
      </c>
      <c r="M57" s="16">
        <f t="shared" si="5"/>
        <v>0</v>
      </c>
      <c r="N57" s="55"/>
      <c r="O57" s="22"/>
      <c r="P57" s="106">
        <f>IFERROR(IF(N57="Ano",(IF(O57&gt;G57,(VLOOKUP(INT(G57),'Podpůrná data'!$G$17:$H$61,2,FALSE))*(G57/INT(G57)),(VLOOKUP(INT(O57),'Podpůrná data'!$G$17:$H$61,2,FALSE)*(O57/INT(O57))))),0),0)</f>
        <v>0</v>
      </c>
      <c r="Q57" s="16">
        <f>P57*(ROUND(H57,2)*'Podpůrná data'!$D$11)</f>
        <v>0</v>
      </c>
      <c r="R57" s="16">
        <f t="shared" si="0"/>
        <v>0</v>
      </c>
      <c r="S57" s="27">
        <f t="shared" si="6"/>
        <v>0</v>
      </c>
      <c r="T57" s="13" t="str">
        <f t="shared" si="1"/>
        <v/>
      </c>
      <c r="U57" s="25">
        <f t="shared" si="2"/>
        <v>0</v>
      </c>
      <c r="V57" s="25">
        <f t="shared" si="3"/>
        <v>0</v>
      </c>
      <c r="W57" s="25">
        <f t="shared" si="4"/>
        <v>0</v>
      </c>
    </row>
    <row r="58" spans="2:23" ht="15.75" thickBot="1" x14ac:dyDescent="0.3"/>
    <row r="59" spans="2:23" ht="16.5" thickBot="1" x14ac:dyDescent="0.3">
      <c r="K59" s="217" t="s">
        <v>294</v>
      </c>
      <c r="L59" s="218">
        <f>SUMIFS(L8:L57,$F$8:$F$57,"Ano")</f>
        <v>0</v>
      </c>
      <c r="M59" s="219">
        <f>SUMIFS(M8:M57,$F$8:$F$57,"Ano")</f>
        <v>0</v>
      </c>
      <c r="O59" s="217" t="s">
        <v>294</v>
      </c>
      <c r="P59" s="218">
        <f>SUMIFS(P8:P57,$F$8:$F$57,"Ano")</f>
        <v>0</v>
      </c>
      <c r="Q59" s="219">
        <f>SUMIFS(Q8:Q57,$F$8:$F$57,"Ano")</f>
        <v>0</v>
      </c>
      <c r="R59" s="219">
        <f>SUMIFS(R8:R57,$F$8:$F$57,"Ano")</f>
        <v>0</v>
      </c>
      <c r="T59" s="218">
        <f>SUMIFS(T8:T57,$F$8:$F$57,"Ano")</f>
        <v>0</v>
      </c>
    </row>
  </sheetData>
  <sheetProtection algorithmName="SHA-512" hashValue="cQEkE4LsdPnOHzTO3EpPTl/vhVjDk0Y9t/A3bHGk6He7wwYu7ZiY70ttA3/JVu5Veh16DWBvefBdnxgnFBbJTQ==" saltValue="3NjGZptGhrm1+jwcIBG2mw==" spinCount="100000" sheet="1" objects="1" scenarios="1"/>
  <mergeCells count="68">
    <mergeCell ref="C57:D57"/>
    <mergeCell ref="C51:D51"/>
    <mergeCell ref="C52:D52"/>
    <mergeCell ref="C53:D53"/>
    <mergeCell ref="C54:D54"/>
    <mergeCell ref="C55:D55"/>
    <mergeCell ref="C56:D56"/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26:D26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14:D14"/>
    <mergeCell ref="C3:C5"/>
    <mergeCell ref="I5:I6"/>
    <mergeCell ref="M5:M6"/>
    <mergeCell ref="C8:D8"/>
    <mergeCell ref="G5:G6"/>
    <mergeCell ref="H5:H6"/>
    <mergeCell ref="J5:J6"/>
    <mergeCell ref="K5:K6"/>
    <mergeCell ref="E5:E6"/>
    <mergeCell ref="F5:F6"/>
    <mergeCell ref="C9:D9"/>
    <mergeCell ref="C10:D10"/>
    <mergeCell ref="C11:D11"/>
    <mergeCell ref="C12:D12"/>
    <mergeCell ref="C13:D13"/>
    <mergeCell ref="J3:L3"/>
    <mergeCell ref="L5:L6"/>
    <mergeCell ref="P5:P7"/>
    <mergeCell ref="T4:T5"/>
    <mergeCell ref="T6:T7"/>
    <mergeCell ref="Q5:Q6"/>
    <mergeCell ref="O5:O6"/>
    <mergeCell ref="N5:N6"/>
    <mergeCell ref="R5:R7"/>
  </mergeCells>
  <conditionalFormatting sqref="O8:O57">
    <cfRule type="expression" dxfId="15" priority="5">
      <formula>$O8&gt;$G8</formula>
    </cfRule>
  </conditionalFormatting>
  <conditionalFormatting sqref="C8:D57">
    <cfRule type="expression" dxfId="14" priority="4">
      <formula>$U8=1</formula>
    </cfRule>
  </conditionalFormatting>
  <conditionalFormatting sqref="E8:E57">
    <cfRule type="expression" dxfId="13" priority="3">
      <formula>$V8=1</formula>
    </cfRule>
  </conditionalFormatting>
  <conditionalFormatting sqref="F8:F57">
    <cfRule type="expression" dxfId="12" priority="1">
      <formula>$W8=1</formula>
    </cfRule>
  </conditionalFormatting>
  <dataValidations count="2">
    <dataValidation type="whole" allowBlank="1" showInputMessage="1" showErrorMessage="1" errorTitle="Doplňte hodnotu mezi 12 - 24" error="Doplňte hodnotu v rozmezí  12 - 24" sqref="G8:G57" xr:uid="{26E86F5C-283E-4507-AA55-6A8293546B39}">
      <formula1>12</formula1>
      <formula2>24</formula2>
    </dataValidation>
    <dataValidation type="decimal" allowBlank="1" showInputMessage="1" showErrorMessage="1" errorTitle="Doplňte správnou hodnotu úvazku" error="Doplňte výši úvazku v rozmezí od 0,5 - 1" sqref="H8:H57" xr:uid="{B1A0ABDD-69A2-4213-853D-E3E4EE12D893}">
      <formula1>0.5</formula1>
      <formula2>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DEF8DAF-D301-4C65-BEAC-D23597EDF8DC}">
          <x14:formula1>
            <xm:f>'Podpůrná data'!$L$10:$L$11</xm:f>
          </x14:formula1>
          <xm:sqref>N8:N57 F8:F57</xm:sqref>
        </x14:dataValidation>
        <x14:dataValidation type="list" allowBlank="1" showInputMessage="1" showErrorMessage="1" xr:uid="{FD2CDDCE-59A6-4CFB-BF27-7F27EB810207}">
          <x14:formula1>
            <xm:f>'Podpůrná data'!$A$17:$A$183</xm:f>
          </x14:formula1>
          <xm:sqref>I8:I57</xm:sqref>
        </x14:dataValidation>
        <x14:dataValidation type="list" allowBlank="1" showInputMessage="1" showErrorMessage="1" xr:uid="{929D3873-F232-41A1-B655-35F969591338}">
          <x14:formula1>
            <xm:f>'Podpůrná data'!$N$11:$N$18</xm:f>
          </x14:formula1>
          <xm:sqref>E8:E57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F27D-BC1E-4A20-8600-7304744E60A0}">
  <sheetPr>
    <tabColor rgb="FF00CC66"/>
  </sheetPr>
  <dimension ref="A1:V59"/>
  <sheetViews>
    <sheetView workbookViewId="0">
      <pane ySplit="7" topLeftCell="A8" activePane="bottomLeft" state="frozen"/>
      <selection pane="bottomLeft" activeCell="C3" sqref="C3:C5"/>
    </sheetView>
  </sheetViews>
  <sheetFormatPr defaultColWidth="8.85546875" defaultRowHeight="15" x14ac:dyDescent="0.25"/>
  <cols>
    <col min="1" max="1" width="2.7109375" style="25" customWidth="1"/>
    <col min="2" max="2" width="4" style="26" customWidth="1"/>
    <col min="3" max="3" width="33.7109375" style="48" customWidth="1"/>
    <col min="4" max="4" width="3.28515625" style="48" customWidth="1"/>
    <col min="5" max="6" width="9.85546875" style="28" customWidth="1"/>
    <col min="7" max="8" width="8.7109375" style="25" customWidth="1"/>
    <col min="9" max="9" width="23.140625" style="28" customWidth="1"/>
    <col min="10" max="12" width="13.140625" style="28" customWidth="1"/>
    <col min="13" max="13" width="23.42578125" style="25" customWidth="1"/>
    <col min="14" max="14" width="9" style="25" customWidth="1"/>
    <col min="15" max="15" width="14" style="25" customWidth="1"/>
    <col min="16" max="16" width="11.7109375" style="25" customWidth="1"/>
    <col min="17" max="17" width="23.42578125" style="25" customWidth="1"/>
    <col min="18" max="18" width="21.42578125" style="25" customWidth="1"/>
    <col min="19" max="19" width="2.28515625" style="27" customWidth="1"/>
    <col min="20" max="22" width="2.7109375" style="25" hidden="1" customWidth="1"/>
    <col min="23" max="16384" width="8.85546875" style="25"/>
  </cols>
  <sheetData>
    <row r="1" spans="1:22" ht="15" customHeight="1" thickBot="1" x14ac:dyDescent="0.3">
      <c r="C1" s="25"/>
      <c r="D1" s="25"/>
      <c r="E1" s="25"/>
      <c r="F1" s="25"/>
      <c r="I1" s="25"/>
      <c r="J1" s="25"/>
      <c r="K1" s="25"/>
      <c r="L1" s="25"/>
    </row>
    <row r="2" spans="1:22" s="259" customFormat="1" ht="15" customHeight="1" thickBot="1" x14ac:dyDescent="0.3">
      <c r="A2" s="253"/>
      <c r="B2" s="266"/>
      <c r="C2" s="267"/>
      <c r="D2" s="267"/>
      <c r="E2" s="267"/>
      <c r="F2" s="267"/>
      <c r="G2" s="268"/>
      <c r="H2" s="268"/>
      <c r="I2" s="267"/>
      <c r="J2" s="267"/>
      <c r="K2" s="267"/>
      <c r="L2" s="267"/>
      <c r="M2" s="269" t="s">
        <v>267</v>
      </c>
      <c r="N2" s="268"/>
      <c r="O2" s="268"/>
      <c r="P2" s="268"/>
      <c r="Q2" s="269" t="s">
        <v>238</v>
      </c>
      <c r="R2" s="269" t="s">
        <v>56</v>
      </c>
      <c r="S2" s="258"/>
    </row>
    <row r="3" spans="1:22" ht="25.15" customHeight="1" thickBot="1" x14ac:dyDescent="0.3">
      <c r="A3" s="29"/>
      <c r="B3" s="111"/>
      <c r="C3" s="336" t="s">
        <v>276</v>
      </c>
      <c r="D3" s="118"/>
      <c r="E3" s="118"/>
      <c r="F3" s="118"/>
      <c r="G3" s="113"/>
      <c r="H3" s="113"/>
      <c r="I3" s="113"/>
      <c r="J3" s="313" t="s">
        <v>295</v>
      </c>
      <c r="K3" s="314"/>
      <c r="L3" s="315"/>
      <c r="M3" s="72">
        <f>SUM(M8:M57)</f>
        <v>0</v>
      </c>
      <c r="N3" s="111"/>
      <c r="O3" s="117"/>
      <c r="P3" s="117"/>
      <c r="Q3" s="72">
        <f>SUM(Q8:Q57)</f>
        <v>0</v>
      </c>
      <c r="R3" s="72">
        <f>SUM(R8:R57)</f>
        <v>0</v>
      </c>
    </row>
    <row r="4" spans="1:22" ht="4.1500000000000004" customHeight="1" x14ac:dyDescent="0.25">
      <c r="A4" s="29"/>
      <c r="B4" s="111"/>
      <c r="C4" s="337"/>
      <c r="D4" s="118"/>
      <c r="E4" s="118"/>
      <c r="F4" s="118"/>
      <c r="G4" s="113"/>
      <c r="H4" s="113"/>
      <c r="I4" s="113"/>
      <c r="J4" s="113"/>
      <c r="K4" s="113"/>
      <c r="L4" s="113"/>
      <c r="M4" s="114"/>
      <c r="N4" s="113"/>
      <c r="O4" s="113"/>
      <c r="P4" s="113"/>
      <c r="Q4" s="114"/>
      <c r="R4" s="114"/>
    </row>
    <row r="5" spans="1:22" ht="25.15" customHeight="1" thickBot="1" x14ac:dyDescent="0.3">
      <c r="A5" s="35"/>
      <c r="B5" s="111"/>
      <c r="C5" s="338"/>
      <c r="D5" s="118"/>
      <c r="E5" s="335" t="s">
        <v>266</v>
      </c>
      <c r="F5" s="335" t="s">
        <v>268</v>
      </c>
      <c r="G5" s="335" t="s">
        <v>232</v>
      </c>
      <c r="H5" s="335" t="s">
        <v>234</v>
      </c>
      <c r="I5" s="335" t="s">
        <v>228</v>
      </c>
      <c r="J5" s="335" t="s">
        <v>240</v>
      </c>
      <c r="K5" s="335" t="s">
        <v>239</v>
      </c>
      <c r="L5" s="335" t="s">
        <v>270</v>
      </c>
      <c r="M5" s="334" t="s">
        <v>1</v>
      </c>
      <c r="N5" s="339" t="s">
        <v>243</v>
      </c>
      <c r="O5" s="335" t="s">
        <v>245</v>
      </c>
      <c r="P5" s="335" t="s">
        <v>272</v>
      </c>
      <c r="Q5" s="334" t="s">
        <v>252</v>
      </c>
      <c r="R5" s="341" t="s">
        <v>314</v>
      </c>
    </row>
    <row r="6" spans="1:22" ht="16.899999999999999" customHeight="1" x14ac:dyDescent="0.25">
      <c r="A6" s="36"/>
      <c r="B6" s="112"/>
      <c r="C6" s="113"/>
      <c r="D6" s="113"/>
      <c r="E6" s="335"/>
      <c r="F6" s="335"/>
      <c r="G6" s="335"/>
      <c r="H6" s="335"/>
      <c r="I6" s="335"/>
      <c r="J6" s="335"/>
      <c r="K6" s="335"/>
      <c r="L6" s="335"/>
      <c r="M6" s="334"/>
      <c r="N6" s="339"/>
      <c r="O6" s="335"/>
      <c r="P6" s="335"/>
      <c r="Q6" s="334"/>
      <c r="R6" s="341"/>
    </row>
    <row r="7" spans="1:22" s="44" customFormat="1" ht="28.9" customHeight="1" thickBot="1" x14ac:dyDescent="0.3">
      <c r="A7" s="38"/>
      <c r="B7" s="111"/>
      <c r="C7" s="119" t="s">
        <v>2</v>
      </c>
      <c r="D7" s="119"/>
      <c r="E7" s="115" t="s">
        <v>229</v>
      </c>
      <c r="F7" s="115" t="s">
        <v>244</v>
      </c>
      <c r="G7" s="138" t="s">
        <v>233</v>
      </c>
      <c r="H7" s="138" t="s">
        <v>235</v>
      </c>
      <c r="I7" s="115" t="s">
        <v>229</v>
      </c>
      <c r="J7" s="115" t="s">
        <v>242</v>
      </c>
      <c r="K7" s="115" t="s">
        <v>241</v>
      </c>
      <c r="L7" s="115" t="s">
        <v>271</v>
      </c>
      <c r="M7" s="116" t="s">
        <v>230</v>
      </c>
      <c r="N7" s="115" t="s">
        <v>244</v>
      </c>
      <c r="O7" s="115" t="s">
        <v>246</v>
      </c>
      <c r="P7" s="340"/>
      <c r="Q7" s="116"/>
      <c r="R7" s="342"/>
      <c r="S7" s="43"/>
    </row>
    <row r="8" spans="1:22" x14ac:dyDescent="0.25">
      <c r="B8" s="120" t="s">
        <v>4</v>
      </c>
      <c r="C8" s="331"/>
      <c r="D8" s="331"/>
      <c r="E8" s="59"/>
      <c r="F8" s="59"/>
      <c r="G8" s="17"/>
      <c r="H8" s="19"/>
      <c r="I8" s="110"/>
      <c r="J8" s="123" t="str">
        <f>IF(ISBLANK(I8),"",VLOOKUP(I8,'Podpůrná data'!$A$17:$B$183,2,FALSE))</f>
        <v/>
      </c>
      <c r="K8" s="124">
        <f>IFERROR(ROUND(IF(ISBLANK(H8),0,(INT(ROUND(H8,2)*(J8*'Podpůrná data'!$B$11)+('Podpůrná data'!$C$11)*(ROUND(H8,2))))),2),0)</f>
        <v>0</v>
      </c>
      <c r="L8" s="125">
        <f>INT(IF(G8&gt;0,(VLOOKUP(INT(G8),'Podpůrná data'!$G$17:$H$61,2,FALSE))*(G8/INT(G8))))</f>
        <v>0</v>
      </c>
      <c r="M8" s="126">
        <f>K8*L8</f>
        <v>0</v>
      </c>
      <c r="N8" s="24"/>
      <c r="O8" s="17"/>
      <c r="P8" s="135">
        <f>IFERROR(IF(N8="Ano",(IF(O8&gt;G8,(VLOOKUP(INT(G8),'Podpůrná data'!$G$17:$H$61,2,FALSE))*(G8/INT(G8)),(VLOOKUP(INT(O8),'Podpůrná data'!$G$17:$H$61,2,FALSE)*(O8/INT(O8))))),0),0)</f>
        <v>0</v>
      </c>
      <c r="Q8" s="126">
        <f>P8*(ROUND(H8,2)*'Podpůrná data'!$D$11)</f>
        <v>0</v>
      </c>
      <c r="R8" s="126">
        <f>M8+Q8</f>
        <v>0</v>
      </c>
      <c r="T8" s="25">
        <f>IF($M8&gt;0,IF(ISBLANK(C8),1,0),0)</f>
        <v>0</v>
      </c>
      <c r="U8" s="25">
        <f>IF($M8&gt;0,IF(ISBLANK(E8),1,0),0)</f>
        <v>0</v>
      </c>
      <c r="V8" s="25">
        <f>IF($M8&gt;0,IF(ISBLANK(F8),1,0),0)</f>
        <v>0</v>
      </c>
    </row>
    <row r="9" spans="1:22" x14ac:dyDescent="0.25">
      <c r="B9" s="121" t="s">
        <v>5</v>
      </c>
      <c r="C9" s="326"/>
      <c r="D9" s="327"/>
      <c r="E9" s="60"/>
      <c r="F9" s="60"/>
      <c r="G9" s="20"/>
      <c r="H9" s="21"/>
      <c r="I9" s="107"/>
      <c r="J9" s="127" t="str">
        <f>IF(ISBLANK(I9),"",VLOOKUP(I9,'Podpůrná data'!$A$17:$B$183,2,FALSE))</f>
        <v/>
      </c>
      <c r="K9" s="128">
        <f>IFERROR(ROUND(IF(ISBLANK(H9),0,(INT(ROUND(H9,2)*(J9*'Podpůrná data'!$B$11)+('Podpůrná data'!$C$11)*(ROUND(H9,2))))),2),0)</f>
        <v>0</v>
      </c>
      <c r="L9" s="129">
        <f>INT(IF(G9&gt;0,(VLOOKUP(INT(G9),'Podpůrná data'!$G$17:$H$61,2,FALSE))*(G9/INT(G9))))</f>
        <v>0</v>
      </c>
      <c r="M9" s="130">
        <f t="shared" ref="M9:M57" si="0">K9*L9</f>
        <v>0</v>
      </c>
      <c r="N9" s="54"/>
      <c r="O9" s="20"/>
      <c r="P9" s="136">
        <f>IFERROR(IF(N9="Ano",(IF(O9&gt;G9,(VLOOKUP(INT(G9),'Podpůrná data'!$G$17:$H$61,2,FALSE))*(G9/INT(G9)),(VLOOKUP(INT(O9),'Podpůrná data'!$G$17:$H$61,2,FALSE)*(O9/INT(O9))))),0),0)</f>
        <v>0</v>
      </c>
      <c r="Q9" s="130">
        <f>P9*(ROUND(H9,2)*'Podpůrná data'!$D$11)</f>
        <v>0</v>
      </c>
      <c r="R9" s="130">
        <f t="shared" ref="R9:R57" si="1">M9+Q9</f>
        <v>0</v>
      </c>
      <c r="T9" s="25">
        <f t="shared" ref="T9:T57" si="2">IF($M9&gt;0,IF(ISBLANK(C9),1,0),0)</f>
        <v>0</v>
      </c>
      <c r="U9" s="25">
        <f t="shared" ref="U9:V57" si="3">IF($M9&gt;0,IF(ISBLANK(E9),1,0),0)</f>
        <v>0</v>
      </c>
      <c r="V9" s="25">
        <f t="shared" si="3"/>
        <v>0</v>
      </c>
    </row>
    <row r="10" spans="1:22" x14ac:dyDescent="0.25">
      <c r="B10" s="121" t="s">
        <v>6</v>
      </c>
      <c r="C10" s="326"/>
      <c r="D10" s="327"/>
      <c r="E10" s="60"/>
      <c r="F10" s="60"/>
      <c r="G10" s="20"/>
      <c r="H10" s="21"/>
      <c r="I10" s="107"/>
      <c r="J10" s="127" t="str">
        <f>IF(ISBLANK(I10),"",VLOOKUP(I10,'Podpůrná data'!$A$17:$B$183,2,FALSE))</f>
        <v/>
      </c>
      <c r="K10" s="128">
        <f>IFERROR(ROUND(IF(ISBLANK(H10),0,(INT(ROUND(H10,2)*(J10*'Podpůrná data'!$B$11)+('Podpůrná data'!$C$11)*(ROUND(H10,2))))),2),0)</f>
        <v>0</v>
      </c>
      <c r="L10" s="129">
        <f>INT(IF(G10&gt;0,(VLOOKUP(INT(G10),'Podpůrná data'!$G$17:$H$61,2,FALSE))*(G10/INT(G10))))</f>
        <v>0</v>
      </c>
      <c r="M10" s="130">
        <f t="shared" si="0"/>
        <v>0</v>
      </c>
      <c r="N10" s="54"/>
      <c r="O10" s="20"/>
      <c r="P10" s="136">
        <f>IFERROR(IF(N10="Ano",(IF(O10&gt;G10,(VLOOKUP(INT(G10),'Podpůrná data'!$G$17:$H$61,2,FALSE))*(G10/INT(G10)),(VLOOKUP(INT(O10),'Podpůrná data'!$G$17:$H$61,2,FALSE)*(O10/INT(O10))))),0),0)</f>
        <v>0</v>
      </c>
      <c r="Q10" s="130">
        <f>P10*(ROUND(H10,2)*'Podpůrná data'!$D$11)</f>
        <v>0</v>
      </c>
      <c r="R10" s="130">
        <f t="shared" si="1"/>
        <v>0</v>
      </c>
      <c r="T10" s="25">
        <f t="shared" si="2"/>
        <v>0</v>
      </c>
      <c r="U10" s="25">
        <f t="shared" si="3"/>
        <v>0</v>
      </c>
      <c r="V10" s="25">
        <f t="shared" si="3"/>
        <v>0</v>
      </c>
    </row>
    <row r="11" spans="1:22" x14ac:dyDescent="0.25">
      <c r="B11" s="121" t="s">
        <v>7</v>
      </c>
      <c r="C11" s="326"/>
      <c r="D11" s="327"/>
      <c r="E11" s="60"/>
      <c r="F11" s="60"/>
      <c r="G11" s="20"/>
      <c r="H11" s="21"/>
      <c r="I11" s="107"/>
      <c r="J11" s="127" t="str">
        <f>IF(ISBLANK(I11),"",VLOOKUP(I11,'Podpůrná data'!$A$17:$B$183,2,FALSE))</f>
        <v/>
      </c>
      <c r="K11" s="128">
        <f>IFERROR(ROUND(IF(ISBLANK(H11),0,(INT(ROUND(H11,2)*(J11*'Podpůrná data'!$B$11)+('Podpůrná data'!$C$11)*(ROUND(H11,2))))),2),0)</f>
        <v>0</v>
      </c>
      <c r="L11" s="129">
        <f>INT(IF(G11&gt;0,(VLOOKUP(INT(G11),'Podpůrná data'!$G$17:$H$61,2,FALSE))*(G11/INT(G11))))</f>
        <v>0</v>
      </c>
      <c r="M11" s="130">
        <f t="shared" si="0"/>
        <v>0</v>
      </c>
      <c r="N11" s="54"/>
      <c r="O11" s="20"/>
      <c r="P11" s="136">
        <f>IFERROR(IF(N11="Ano",(IF(O11&gt;G11,(VLOOKUP(INT(G11),'Podpůrná data'!$G$17:$H$61,2,FALSE))*(G11/INT(G11)),(VLOOKUP(INT(O11),'Podpůrná data'!$G$17:$H$61,2,FALSE)*(O11/INT(O11))))),0),0)</f>
        <v>0</v>
      </c>
      <c r="Q11" s="130">
        <f>P11*(ROUND(H11,2)*'Podpůrná data'!$D$11)</f>
        <v>0</v>
      </c>
      <c r="R11" s="130">
        <f t="shared" si="1"/>
        <v>0</v>
      </c>
      <c r="T11" s="25">
        <f t="shared" si="2"/>
        <v>0</v>
      </c>
      <c r="U11" s="25">
        <f t="shared" si="3"/>
        <v>0</v>
      </c>
      <c r="V11" s="25">
        <f t="shared" si="3"/>
        <v>0</v>
      </c>
    </row>
    <row r="12" spans="1:22" x14ac:dyDescent="0.25">
      <c r="B12" s="121" t="s">
        <v>8</v>
      </c>
      <c r="C12" s="326"/>
      <c r="D12" s="327"/>
      <c r="E12" s="60"/>
      <c r="F12" s="60"/>
      <c r="G12" s="20"/>
      <c r="H12" s="21"/>
      <c r="I12" s="107"/>
      <c r="J12" s="127" t="str">
        <f>IF(ISBLANK(I12),"",VLOOKUP(I12,'Podpůrná data'!$A$17:$B$183,2,FALSE))</f>
        <v/>
      </c>
      <c r="K12" s="128">
        <f>IFERROR(ROUND(IF(ISBLANK(H12),0,(INT(ROUND(H12,2)*(J12*'Podpůrná data'!$B$11)+('Podpůrná data'!$C$11)*(ROUND(H12,2))))),2),0)</f>
        <v>0</v>
      </c>
      <c r="L12" s="129">
        <f>INT(IF(G12&gt;0,(VLOOKUP(INT(G12),'Podpůrná data'!$G$17:$H$61,2,FALSE))*(G12/INT(G12))))</f>
        <v>0</v>
      </c>
      <c r="M12" s="130">
        <f t="shared" si="0"/>
        <v>0</v>
      </c>
      <c r="N12" s="54"/>
      <c r="O12" s="20"/>
      <c r="P12" s="136">
        <f>IFERROR(IF(N12="Ano",(IF(O12&gt;G12,(VLOOKUP(INT(G12),'Podpůrná data'!$G$17:$H$61,2,FALSE))*(G12/INT(G12)),(VLOOKUP(INT(O12),'Podpůrná data'!$G$17:$H$61,2,FALSE)*(O12/INT(O12))))),0),0)</f>
        <v>0</v>
      </c>
      <c r="Q12" s="130">
        <f>P12*(ROUND(H12,2)*'Podpůrná data'!$D$11)</f>
        <v>0</v>
      </c>
      <c r="R12" s="130">
        <f t="shared" si="1"/>
        <v>0</v>
      </c>
      <c r="T12" s="25">
        <f t="shared" si="2"/>
        <v>0</v>
      </c>
      <c r="U12" s="25">
        <f t="shared" si="3"/>
        <v>0</v>
      </c>
      <c r="V12" s="25">
        <f t="shared" si="3"/>
        <v>0</v>
      </c>
    </row>
    <row r="13" spans="1:22" x14ac:dyDescent="0.25">
      <c r="B13" s="121" t="s">
        <v>9</v>
      </c>
      <c r="C13" s="326"/>
      <c r="D13" s="327"/>
      <c r="E13" s="60"/>
      <c r="F13" s="60"/>
      <c r="G13" s="20"/>
      <c r="H13" s="21"/>
      <c r="I13" s="107"/>
      <c r="J13" s="127" t="str">
        <f>IF(ISBLANK(I13),"",VLOOKUP(I13,'Podpůrná data'!$A$17:$B$183,2,FALSE))</f>
        <v/>
      </c>
      <c r="K13" s="128">
        <f>IFERROR(ROUND(IF(ISBLANK(H13),0,(INT(ROUND(H13,2)*(J13*'Podpůrná data'!$B$11)+('Podpůrná data'!$C$11)*(ROUND(H13,2))))),2),0)</f>
        <v>0</v>
      </c>
      <c r="L13" s="129">
        <f>INT(IF(G13&gt;0,(VLOOKUP(INT(G13),'Podpůrná data'!$G$17:$H$61,2,FALSE))*(G13/INT(G13))))</f>
        <v>0</v>
      </c>
      <c r="M13" s="130">
        <f t="shared" si="0"/>
        <v>0</v>
      </c>
      <c r="N13" s="54"/>
      <c r="O13" s="20"/>
      <c r="P13" s="136">
        <f>IFERROR(IF(N13="Ano",(IF(O13&gt;G13,(VLOOKUP(INT(G13),'Podpůrná data'!$G$17:$H$61,2,FALSE))*(G13/INT(G13)),(VLOOKUP(INT(O13),'Podpůrná data'!$G$17:$H$61,2,FALSE)*(O13/INT(O13))))),0),0)</f>
        <v>0</v>
      </c>
      <c r="Q13" s="130">
        <f>P13*(ROUND(H13,2)*'Podpůrná data'!$D$11)</f>
        <v>0</v>
      </c>
      <c r="R13" s="130">
        <f t="shared" si="1"/>
        <v>0</v>
      </c>
      <c r="T13" s="25">
        <f t="shared" si="2"/>
        <v>0</v>
      </c>
      <c r="U13" s="25">
        <f t="shared" si="3"/>
        <v>0</v>
      </c>
      <c r="V13" s="25">
        <f t="shared" si="3"/>
        <v>0</v>
      </c>
    </row>
    <row r="14" spans="1:22" x14ac:dyDescent="0.25">
      <c r="B14" s="121" t="s">
        <v>10</v>
      </c>
      <c r="C14" s="326"/>
      <c r="D14" s="327"/>
      <c r="E14" s="60"/>
      <c r="F14" s="60"/>
      <c r="G14" s="20"/>
      <c r="H14" s="21"/>
      <c r="I14" s="107"/>
      <c r="J14" s="127" t="str">
        <f>IF(ISBLANK(I14),"",VLOOKUP(I14,'Podpůrná data'!$A$17:$B$183,2,FALSE))</f>
        <v/>
      </c>
      <c r="K14" s="128">
        <f>IFERROR(ROUND(IF(ISBLANK(H14),0,(INT(ROUND(H14,2)*(J14*'Podpůrná data'!$B$11)+('Podpůrná data'!$C$11)*(ROUND(H14,2))))),2),0)</f>
        <v>0</v>
      </c>
      <c r="L14" s="129">
        <f>INT(IF(G14&gt;0,(VLOOKUP(INT(G14),'Podpůrná data'!$G$17:$H$61,2,FALSE))*(G14/INT(G14))))</f>
        <v>0</v>
      </c>
      <c r="M14" s="130">
        <f t="shared" si="0"/>
        <v>0</v>
      </c>
      <c r="N14" s="54"/>
      <c r="O14" s="20"/>
      <c r="P14" s="136">
        <f>IFERROR(IF(N14="Ano",(IF(O14&gt;G14,(VLOOKUP(INT(G14),'Podpůrná data'!$G$17:$H$61,2,FALSE))*(G14/INT(G14)),(VLOOKUP(INT(O14),'Podpůrná data'!$G$17:$H$61,2,FALSE)*(O14/INT(O14))))),0),0)</f>
        <v>0</v>
      </c>
      <c r="Q14" s="130">
        <f>P14*(ROUND(H14,2)*'Podpůrná data'!$D$11)</f>
        <v>0</v>
      </c>
      <c r="R14" s="130">
        <f t="shared" si="1"/>
        <v>0</v>
      </c>
      <c r="T14" s="25">
        <f t="shared" si="2"/>
        <v>0</v>
      </c>
      <c r="U14" s="25">
        <f t="shared" si="3"/>
        <v>0</v>
      </c>
      <c r="V14" s="25">
        <f t="shared" si="3"/>
        <v>0</v>
      </c>
    </row>
    <row r="15" spans="1:22" x14ac:dyDescent="0.25">
      <c r="B15" s="121" t="s">
        <v>11</v>
      </c>
      <c r="C15" s="326"/>
      <c r="D15" s="327"/>
      <c r="E15" s="60"/>
      <c r="F15" s="60"/>
      <c r="G15" s="20"/>
      <c r="H15" s="21"/>
      <c r="I15" s="107"/>
      <c r="J15" s="127" t="str">
        <f>IF(ISBLANK(I15),"",VLOOKUP(I15,'Podpůrná data'!$A$17:$B$183,2,FALSE))</f>
        <v/>
      </c>
      <c r="K15" s="128">
        <f>IFERROR(ROUND(IF(ISBLANK(H15),0,(INT(ROUND(H15,2)*(J15*'Podpůrná data'!$B$11)+('Podpůrná data'!$C$11)*(ROUND(H15,2))))),2),0)</f>
        <v>0</v>
      </c>
      <c r="L15" s="129">
        <f>INT(IF(G15&gt;0,(VLOOKUP(INT(G15),'Podpůrná data'!$G$17:$H$61,2,FALSE))*(G15/INT(G15))))</f>
        <v>0</v>
      </c>
      <c r="M15" s="130">
        <f t="shared" si="0"/>
        <v>0</v>
      </c>
      <c r="N15" s="54"/>
      <c r="O15" s="20"/>
      <c r="P15" s="136">
        <f>IFERROR(IF(N15="Ano",(IF(O15&gt;G15,(VLOOKUP(INT(G15),'Podpůrná data'!$G$17:$H$61,2,FALSE))*(G15/INT(G15)),(VLOOKUP(INT(O15),'Podpůrná data'!$G$17:$H$61,2,FALSE)*(O15/INT(O15))))),0),0)</f>
        <v>0</v>
      </c>
      <c r="Q15" s="130">
        <f>P15*(ROUND(H15,2)*'Podpůrná data'!$D$11)</f>
        <v>0</v>
      </c>
      <c r="R15" s="130">
        <f t="shared" si="1"/>
        <v>0</v>
      </c>
      <c r="T15" s="25">
        <f t="shared" si="2"/>
        <v>0</v>
      </c>
      <c r="U15" s="25">
        <f t="shared" si="3"/>
        <v>0</v>
      </c>
      <c r="V15" s="25">
        <f t="shared" si="3"/>
        <v>0</v>
      </c>
    </row>
    <row r="16" spans="1:22" x14ac:dyDescent="0.25">
      <c r="B16" s="121" t="s">
        <v>12</v>
      </c>
      <c r="C16" s="326"/>
      <c r="D16" s="327"/>
      <c r="E16" s="60"/>
      <c r="F16" s="60"/>
      <c r="G16" s="20"/>
      <c r="H16" s="21"/>
      <c r="I16" s="107"/>
      <c r="J16" s="127" t="str">
        <f>IF(ISBLANK(I16),"",VLOOKUP(I16,'Podpůrná data'!$A$17:$B$183,2,FALSE))</f>
        <v/>
      </c>
      <c r="K16" s="128">
        <f>IFERROR(ROUND(IF(ISBLANK(H16),0,(INT(ROUND(H16,2)*(J16*'Podpůrná data'!$B$11)+('Podpůrná data'!$C$11)*(ROUND(H16,2))))),2),0)</f>
        <v>0</v>
      </c>
      <c r="L16" s="129">
        <f>INT(IF(G16&gt;0,(VLOOKUP(INT(G16),'Podpůrná data'!$G$17:$H$61,2,FALSE))*(G16/INT(G16))))</f>
        <v>0</v>
      </c>
      <c r="M16" s="130">
        <f t="shared" si="0"/>
        <v>0</v>
      </c>
      <c r="N16" s="54"/>
      <c r="O16" s="20"/>
      <c r="P16" s="136">
        <f>IFERROR(IF(N16="Ano",(IF(O16&gt;G16,(VLOOKUP(INT(G16),'Podpůrná data'!$G$17:$H$61,2,FALSE))*(G16/INT(G16)),(VLOOKUP(INT(O16),'Podpůrná data'!$G$17:$H$61,2,FALSE)*(O16/INT(O16))))),0),0)</f>
        <v>0</v>
      </c>
      <c r="Q16" s="130">
        <f>P16*(ROUND(H16,2)*'Podpůrná data'!$D$11)</f>
        <v>0</v>
      </c>
      <c r="R16" s="130">
        <f t="shared" si="1"/>
        <v>0</v>
      </c>
      <c r="T16" s="25">
        <f t="shared" si="2"/>
        <v>0</v>
      </c>
      <c r="U16" s="25">
        <f t="shared" si="3"/>
        <v>0</v>
      </c>
      <c r="V16" s="25">
        <f t="shared" si="3"/>
        <v>0</v>
      </c>
    </row>
    <row r="17" spans="2:22" x14ac:dyDescent="0.25">
      <c r="B17" s="121" t="s">
        <v>13</v>
      </c>
      <c r="C17" s="326"/>
      <c r="D17" s="327"/>
      <c r="E17" s="60"/>
      <c r="F17" s="60"/>
      <c r="G17" s="20"/>
      <c r="H17" s="21"/>
      <c r="I17" s="107"/>
      <c r="J17" s="127" t="str">
        <f>IF(ISBLANK(I17),"",VLOOKUP(I17,'Podpůrná data'!$A$17:$B$183,2,FALSE))</f>
        <v/>
      </c>
      <c r="K17" s="128">
        <f>IFERROR(ROUND(IF(ISBLANK(H17),0,(INT(ROUND(H17,2)*(J17*'Podpůrná data'!$B$11)+('Podpůrná data'!$C$11)*(ROUND(H17,2))))),2),0)</f>
        <v>0</v>
      </c>
      <c r="L17" s="129">
        <f>INT(IF(G17&gt;0,(VLOOKUP(INT(G17),'Podpůrná data'!$G$17:$H$61,2,FALSE))*(G17/INT(G17))))</f>
        <v>0</v>
      </c>
      <c r="M17" s="130">
        <f t="shared" si="0"/>
        <v>0</v>
      </c>
      <c r="N17" s="54"/>
      <c r="O17" s="20"/>
      <c r="P17" s="136">
        <f>IFERROR(IF(N17="Ano",(IF(O17&gt;G17,(VLOOKUP(INT(G17),'Podpůrná data'!$G$17:$H$61,2,FALSE))*(G17/INT(G17)),(VLOOKUP(INT(O17),'Podpůrná data'!$G$17:$H$61,2,FALSE)*(O17/INT(O17))))),0),0)</f>
        <v>0</v>
      </c>
      <c r="Q17" s="130">
        <f>P17*(ROUND(H17,2)*'Podpůrná data'!$D$11)</f>
        <v>0</v>
      </c>
      <c r="R17" s="130">
        <f t="shared" si="1"/>
        <v>0</v>
      </c>
      <c r="T17" s="25">
        <f t="shared" si="2"/>
        <v>0</v>
      </c>
      <c r="U17" s="25">
        <f t="shared" si="3"/>
        <v>0</v>
      </c>
      <c r="V17" s="25">
        <f t="shared" si="3"/>
        <v>0</v>
      </c>
    </row>
    <row r="18" spans="2:22" x14ac:dyDescent="0.25">
      <c r="B18" s="121" t="s">
        <v>14</v>
      </c>
      <c r="C18" s="326"/>
      <c r="D18" s="327"/>
      <c r="E18" s="60"/>
      <c r="F18" s="60"/>
      <c r="G18" s="20"/>
      <c r="H18" s="21"/>
      <c r="I18" s="107"/>
      <c r="J18" s="127" t="str">
        <f>IF(ISBLANK(I18),"",VLOOKUP(I18,'Podpůrná data'!$A$17:$B$183,2,FALSE))</f>
        <v/>
      </c>
      <c r="K18" s="128">
        <f>IFERROR(ROUND(IF(ISBLANK(H18),0,(INT(ROUND(H18,2)*(J18*'Podpůrná data'!$B$11)+('Podpůrná data'!$C$11)*(ROUND(H18,2))))),2),0)</f>
        <v>0</v>
      </c>
      <c r="L18" s="129">
        <f>INT(IF(G18&gt;0,(VLOOKUP(INT(G18),'Podpůrná data'!$G$17:$H$61,2,FALSE))*(G18/INT(G18))))</f>
        <v>0</v>
      </c>
      <c r="M18" s="130">
        <f t="shared" si="0"/>
        <v>0</v>
      </c>
      <c r="N18" s="54"/>
      <c r="O18" s="20"/>
      <c r="P18" s="136">
        <f>IFERROR(IF(N18="Ano",(IF(O18&gt;G18,(VLOOKUP(INT(G18),'Podpůrná data'!$G$17:$H$61,2,FALSE))*(G18/INT(G18)),(VLOOKUP(INT(O18),'Podpůrná data'!$G$17:$H$61,2,FALSE)*(O18/INT(O18))))),0),0)</f>
        <v>0</v>
      </c>
      <c r="Q18" s="130">
        <f>P18*(ROUND(H18,2)*'Podpůrná data'!$D$11)</f>
        <v>0</v>
      </c>
      <c r="R18" s="130">
        <f t="shared" si="1"/>
        <v>0</v>
      </c>
      <c r="T18" s="25">
        <f t="shared" si="2"/>
        <v>0</v>
      </c>
      <c r="U18" s="25">
        <f t="shared" si="3"/>
        <v>0</v>
      </c>
      <c r="V18" s="25">
        <f t="shared" si="3"/>
        <v>0</v>
      </c>
    </row>
    <row r="19" spans="2:22" x14ac:dyDescent="0.25">
      <c r="B19" s="121" t="s">
        <v>15</v>
      </c>
      <c r="C19" s="326"/>
      <c r="D19" s="327"/>
      <c r="E19" s="60"/>
      <c r="F19" s="60"/>
      <c r="G19" s="20"/>
      <c r="H19" s="21"/>
      <c r="I19" s="107"/>
      <c r="J19" s="127" t="str">
        <f>IF(ISBLANK(I19),"",VLOOKUP(I19,'Podpůrná data'!$A$17:$B$183,2,FALSE))</f>
        <v/>
      </c>
      <c r="K19" s="128">
        <f>IFERROR(ROUND(IF(ISBLANK(H19),0,(INT(ROUND(H19,2)*(J19*'Podpůrná data'!$B$11)+('Podpůrná data'!$C$11)*(ROUND(H19,2))))),2),0)</f>
        <v>0</v>
      </c>
      <c r="L19" s="129">
        <f>INT(IF(G19&gt;0,(VLOOKUP(INT(G19),'Podpůrná data'!$G$17:$H$61,2,FALSE))*(G19/INT(G19))))</f>
        <v>0</v>
      </c>
      <c r="M19" s="130">
        <f t="shared" si="0"/>
        <v>0</v>
      </c>
      <c r="N19" s="54"/>
      <c r="O19" s="20"/>
      <c r="P19" s="136">
        <f>IFERROR(IF(N19="Ano",(IF(O19&gt;G19,(VLOOKUP(INT(G19),'Podpůrná data'!$G$17:$H$61,2,FALSE))*(G19/INT(G19)),(VLOOKUP(INT(O19),'Podpůrná data'!$G$17:$H$61,2,FALSE)*(O19/INT(O19))))),0),0)</f>
        <v>0</v>
      </c>
      <c r="Q19" s="130">
        <f>P19*(ROUND(H19,2)*'Podpůrná data'!$D$11)</f>
        <v>0</v>
      </c>
      <c r="R19" s="130">
        <f t="shared" si="1"/>
        <v>0</v>
      </c>
      <c r="T19" s="25">
        <f t="shared" si="2"/>
        <v>0</v>
      </c>
      <c r="U19" s="25">
        <f t="shared" si="3"/>
        <v>0</v>
      </c>
      <c r="V19" s="25">
        <f t="shared" si="3"/>
        <v>0</v>
      </c>
    </row>
    <row r="20" spans="2:22" x14ac:dyDescent="0.25">
      <c r="B20" s="121" t="s">
        <v>16</v>
      </c>
      <c r="C20" s="326"/>
      <c r="D20" s="327"/>
      <c r="E20" s="60"/>
      <c r="F20" s="60"/>
      <c r="G20" s="20"/>
      <c r="H20" s="21"/>
      <c r="I20" s="107"/>
      <c r="J20" s="127" t="str">
        <f>IF(ISBLANK(I20),"",VLOOKUP(I20,'Podpůrná data'!$A$17:$B$183,2,FALSE))</f>
        <v/>
      </c>
      <c r="K20" s="128">
        <f>IFERROR(ROUND(IF(ISBLANK(H20),0,(INT(ROUND(H20,2)*(J20*'Podpůrná data'!$B$11)+('Podpůrná data'!$C$11)*(ROUND(H20,2))))),2),0)</f>
        <v>0</v>
      </c>
      <c r="L20" s="129">
        <f>INT(IF(G20&gt;0,(VLOOKUP(INT(G20),'Podpůrná data'!$G$17:$H$61,2,FALSE))*(G20/INT(G20))))</f>
        <v>0</v>
      </c>
      <c r="M20" s="130">
        <f t="shared" si="0"/>
        <v>0</v>
      </c>
      <c r="N20" s="54"/>
      <c r="O20" s="20"/>
      <c r="P20" s="136">
        <f>IFERROR(IF(N20="Ano",(IF(O20&gt;G20,(VLOOKUP(INT(G20),'Podpůrná data'!$G$17:$H$61,2,FALSE))*(G20/INT(G20)),(VLOOKUP(INT(O20),'Podpůrná data'!$G$17:$H$61,2,FALSE)*(O20/INT(O20))))),0),0)</f>
        <v>0</v>
      </c>
      <c r="Q20" s="130">
        <f>P20*(ROUND(H20,2)*'Podpůrná data'!$D$11)</f>
        <v>0</v>
      </c>
      <c r="R20" s="130">
        <f t="shared" si="1"/>
        <v>0</v>
      </c>
      <c r="T20" s="25">
        <f t="shared" si="2"/>
        <v>0</v>
      </c>
      <c r="U20" s="25">
        <f t="shared" si="3"/>
        <v>0</v>
      </c>
      <c r="V20" s="25">
        <f t="shared" si="3"/>
        <v>0</v>
      </c>
    </row>
    <row r="21" spans="2:22" x14ac:dyDescent="0.25">
      <c r="B21" s="121" t="s">
        <v>17</v>
      </c>
      <c r="C21" s="326"/>
      <c r="D21" s="327"/>
      <c r="E21" s="60"/>
      <c r="F21" s="60"/>
      <c r="G21" s="20"/>
      <c r="H21" s="21"/>
      <c r="I21" s="107"/>
      <c r="J21" s="127" t="str">
        <f>IF(ISBLANK(I21),"",VLOOKUP(I21,'Podpůrná data'!$A$17:$B$183,2,FALSE))</f>
        <v/>
      </c>
      <c r="K21" s="128">
        <f>IFERROR(ROUND(IF(ISBLANK(H21),0,(INT(ROUND(H21,2)*(J21*'Podpůrná data'!$B$11)+('Podpůrná data'!$C$11)*(ROUND(H21,2))))),2),0)</f>
        <v>0</v>
      </c>
      <c r="L21" s="129">
        <f>INT(IF(G21&gt;0,(VLOOKUP(INT(G21),'Podpůrná data'!$G$17:$H$61,2,FALSE))*(G21/INT(G21))))</f>
        <v>0</v>
      </c>
      <c r="M21" s="130">
        <f t="shared" si="0"/>
        <v>0</v>
      </c>
      <c r="N21" s="54"/>
      <c r="O21" s="20"/>
      <c r="P21" s="136">
        <f>IFERROR(IF(N21="Ano",(IF(O21&gt;G21,(VLOOKUP(INT(G21),'Podpůrná data'!$G$17:$H$61,2,FALSE))*(G21/INT(G21)),(VLOOKUP(INT(O21),'Podpůrná data'!$G$17:$H$61,2,FALSE)*(O21/INT(O21))))),0),0)</f>
        <v>0</v>
      </c>
      <c r="Q21" s="130">
        <f>P21*(ROUND(H21,2)*'Podpůrná data'!$D$11)</f>
        <v>0</v>
      </c>
      <c r="R21" s="130">
        <f t="shared" si="1"/>
        <v>0</v>
      </c>
      <c r="T21" s="25">
        <f t="shared" si="2"/>
        <v>0</v>
      </c>
      <c r="U21" s="25">
        <f t="shared" si="3"/>
        <v>0</v>
      </c>
      <c r="V21" s="25">
        <f t="shared" si="3"/>
        <v>0</v>
      </c>
    </row>
    <row r="22" spans="2:22" x14ac:dyDescent="0.25">
      <c r="B22" s="121" t="s">
        <v>18</v>
      </c>
      <c r="C22" s="326"/>
      <c r="D22" s="327"/>
      <c r="E22" s="60"/>
      <c r="F22" s="60"/>
      <c r="G22" s="20"/>
      <c r="H22" s="21"/>
      <c r="I22" s="107"/>
      <c r="J22" s="127" t="str">
        <f>IF(ISBLANK(I22),"",VLOOKUP(I22,'Podpůrná data'!$A$17:$B$183,2,FALSE))</f>
        <v/>
      </c>
      <c r="K22" s="128">
        <f>IFERROR(ROUND(IF(ISBLANK(H22),0,(INT(ROUND(H22,2)*(J22*'Podpůrná data'!$B$11)+('Podpůrná data'!$C$11)*(ROUND(H22,2))))),2),0)</f>
        <v>0</v>
      </c>
      <c r="L22" s="129">
        <f>INT(IF(G22&gt;0,(VLOOKUP(INT(G22),'Podpůrná data'!$G$17:$H$61,2,FALSE))*(G22/INT(G22))))</f>
        <v>0</v>
      </c>
      <c r="M22" s="130">
        <f t="shared" si="0"/>
        <v>0</v>
      </c>
      <c r="N22" s="54"/>
      <c r="O22" s="20"/>
      <c r="P22" s="136">
        <f>IFERROR(IF(N22="Ano",(IF(O22&gt;G22,(VLOOKUP(INT(G22),'Podpůrná data'!$G$17:$H$61,2,FALSE))*(G22/INT(G22)),(VLOOKUP(INT(O22),'Podpůrná data'!$G$17:$H$61,2,FALSE)*(O22/INT(O22))))),0),0)</f>
        <v>0</v>
      </c>
      <c r="Q22" s="130">
        <f>P22*(ROUND(H22,2)*'Podpůrná data'!$D$11)</f>
        <v>0</v>
      </c>
      <c r="R22" s="130">
        <f t="shared" si="1"/>
        <v>0</v>
      </c>
      <c r="T22" s="25">
        <f t="shared" si="2"/>
        <v>0</v>
      </c>
      <c r="U22" s="25">
        <f t="shared" si="3"/>
        <v>0</v>
      </c>
      <c r="V22" s="25">
        <f t="shared" si="3"/>
        <v>0</v>
      </c>
    </row>
    <row r="23" spans="2:22" x14ac:dyDescent="0.25">
      <c r="B23" s="121" t="s">
        <v>19</v>
      </c>
      <c r="C23" s="326"/>
      <c r="D23" s="327"/>
      <c r="E23" s="60"/>
      <c r="F23" s="60"/>
      <c r="G23" s="20"/>
      <c r="H23" s="21"/>
      <c r="I23" s="107"/>
      <c r="J23" s="127" t="str">
        <f>IF(ISBLANK(I23),"",VLOOKUP(I23,'Podpůrná data'!$A$17:$B$183,2,FALSE))</f>
        <v/>
      </c>
      <c r="K23" s="128">
        <f>IFERROR(ROUND(IF(ISBLANK(H23),0,(INT(ROUND(H23,2)*(J23*'Podpůrná data'!$B$11)+('Podpůrná data'!$C$11)*(ROUND(H23,2))))),2),0)</f>
        <v>0</v>
      </c>
      <c r="L23" s="129">
        <f>INT(IF(G23&gt;0,(VLOOKUP(INT(G23),'Podpůrná data'!$G$17:$H$61,2,FALSE))*(G23/INT(G23))))</f>
        <v>0</v>
      </c>
      <c r="M23" s="130">
        <f t="shared" si="0"/>
        <v>0</v>
      </c>
      <c r="N23" s="54"/>
      <c r="O23" s="20"/>
      <c r="P23" s="136">
        <f>IFERROR(IF(N23="Ano",(IF(O23&gt;G23,(VLOOKUP(INT(G23),'Podpůrná data'!$G$17:$H$61,2,FALSE))*(G23/INT(G23)),(VLOOKUP(INT(O23),'Podpůrná data'!$G$17:$H$61,2,FALSE)*(O23/INT(O23))))),0),0)</f>
        <v>0</v>
      </c>
      <c r="Q23" s="130">
        <f>P23*(ROUND(H23,2)*'Podpůrná data'!$D$11)</f>
        <v>0</v>
      </c>
      <c r="R23" s="130">
        <f t="shared" si="1"/>
        <v>0</v>
      </c>
      <c r="T23" s="25">
        <f t="shared" si="2"/>
        <v>0</v>
      </c>
      <c r="U23" s="25">
        <f t="shared" si="3"/>
        <v>0</v>
      </c>
      <c r="V23" s="25">
        <f t="shared" si="3"/>
        <v>0</v>
      </c>
    </row>
    <row r="24" spans="2:22" x14ac:dyDescent="0.25">
      <c r="B24" s="121" t="s">
        <v>20</v>
      </c>
      <c r="C24" s="326"/>
      <c r="D24" s="327"/>
      <c r="E24" s="60"/>
      <c r="F24" s="60"/>
      <c r="G24" s="20"/>
      <c r="H24" s="21"/>
      <c r="I24" s="107"/>
      <c r="J24" s="127" t="str">
        <f>IF(ISBLANK(I24),"",VLOOKUP(I24,'Podpůrná data'!$A$17:$B$183,2,FALSE))</f>
        <v/>
      </c>
      <c r="K24" s="128">
        <f>IFERROR(ROUND(IF(ISBLANK(H24),0,(INT(ROUND(H24,2)*(J24*'Podpůrná data'!$B$11)+('Podpůrná data'!$C$11)*(ROUND(H24,2))))),2),0)</f>
        <v>0</v>
      </c>
      <c r="L24" s="129">
        <f>INT(IF(G24&gt;0,(VLOOKUP(INT(G24),'Podpůrná data'!$G$17:$H$61,2,FALSE))*(G24/INT(G24))))</f>
        <v>0</v>
      </c>
      <c r="M24" s="130">
        <f t="shared" si="0"/>
        <v>0</v>
      </c>
      <c r="N24" s="54"/>
      <c r="O24" s="20"/>
      <c r="P24" s="136">
        <f>IFERROR(IF(N24="Ano",(IF(O24&gt;G24,(VLOOKUP(INT(G24),'Podpůrná data'!$G$17:$H$61,2,FALSE))*(G24/INT(G24)),(VLOOKUP(INT(O24),'Podpůrná data'!$G$17:$H$61,2,FALSE)*(O24/INT(O24))))),0),0)</f>
        <v>0</v>
      </c>
      <c r="Q24" s="130">
        <f>P24*(ROUND(H24,2)*'Podpůrná data'!$D$11)</f>
        <v>0</v>
      </c>
      <c r="R24" s="130">
        <f t="shared" si="1"/>
        <v>0</v>
      </c>
      <c r="T24" s="25">
        <f t="shared" si="2"/>
        <v>0</v>
      </c>
      <c r="U24" s="25">
        <f t="shared" si="3"/>
        <v>0</v>
      </c>
      <c r="V24" s="25">
        <f t="shared" si="3"/>
        <v>0</v>
      </c>
    </row>
    <row r="25" spans="2:22" x14ac:dyDescent="0.25">
      <c r="B25" s="121" t="s">
        <v>21</v>
      </c>
      <c r="C25" s="326"/>
      <c r="D25" s="327"/>
      <c r="E25" s="60"/>
      <c r="F25" s="60"/>
      <c r="G25" s="20"/>
      <c r="H25" s="21"/>
      <c r="I25" s="107"/>
      <c r="J25" s="127" t="str">
        <f>IF(ISBLANK(I25),"",VLOOKUP(I25,'Podpůrná data'!$A$17:$B$183,2,FALSE))</f>
        <v/>
      </c>
      <c r="K25" s="128">
        <f>IFERROR(ROUND(IF(ISBLANK(H25),0,(INT(ROUND(H25,2)*(J25*'Podpůrná data'!$B$11)+('Podpůrná data'!$C$11)*(ROUND(H25,2))))),2),0)</f>
        <v>0</v>
      </c>
      <c r="L25" s="129">
        <f>INT(IF(G25&gt;0,(VLOOKUP(INT(G25),'Podpůrná data'!$G$17:$H$61,2,FALSE))*(G25/INT(G25))))</f>
        <v>0</v>
      </c>
      <c r="M25" s="130">
        <f t="shared" si="0"/>
        <v>0</v>
      </c>
      <c r="N25" s="54"/>
      <c r="O25" s="20"/>
      <c r="P25" s="136">
        <f>IFERROR(IF(N25="Ano",(IF(O25&gt;G25,(VLOOKUP(INT(G25),'Podpůrná data'!$G$17:$H$61,2,FALSE))*(G25/INT(G25)),(VLOOKUP(INT(O25),'Podpůrná data'!$G$17:$H$61,2,FALSE)*(O25/INT(O25))))),0),0)</f>
        <v>0</v>
      </c>
      <c r="Q25" s="130">
        <f>P25*(ROUND(H25,2)*'Podpůrná data'!$D$11)</f>
        <v>0</v>
      </c>
      <c r="R25" s="130">
        <f t="shared" si="1"/>
        <v>0</v>
      </c>
      <c r="S25" s="27">
        <f t="shared" ref="S25:S57" si="4">IF(M25&gt;0,IF(ISTEXT(C25)=TRUE,0,1),0)</f>
        <v>0</v>
      </c>
      <c r="T25" s="25">
        <f t="shared" si="2"/>
        <v>0</v>
      </c>
      <c r="U25" s="25">
        <f t="shared" si="3"/>
        <v>0</v>
      </c>
      <c r="V25" s="25">
        <f t="shared" si="3"/>
        <v>0</v>
      </c>
    </row>
    <row r="26" spans="2:22" x14ac:dyDescent="0.25">
      <c r="B26" s="121" t="s">
        <v>22</v>
      </c>
      <c r="C26" s="326"/>
      <c r="D26" s="327"/>
      <c r="E26" s="60"/>
      <c r="F26" s="60"/>
      <c r="G26" s="20"/>
      <c r="H26" s="21"/>
      <c r="I26" s="107"/>
      <c r="J26" s="127" t="str">
        <f>IF(ISBLANK(I26),"",VLOOKUP(I26,'Podpůrná data'!$A$17:$B$183,2,FALSE))</f>
        <v/>
      </c>
      <c r="K26" s="128">
        <f>IFERROR(ROUND(IF(ISBLANK(H26),0,(INT(ROUND(H26,2)*(J26*'Podpůrná data'!$B$11)+('Podpůrná data'!$C$11)*(ROUND(H26,2))))),2),0)</f>
        <v>0</v>
      </c>
      <c r="L26" s="129">
        <f>INT(IF(G26&gt;0,(VLOOKUP(INT(G26),'Podpůrná data'!$G$17:$H$61,2,FALSE))*(G26/INT(G26))))</f>
        <v>0</v>
      </c>
      <c r="M26" s="130">
        <f t="shared" si="0"/>
        <v>0</v>
      </c>
      <c r="N26" s="54"/>
      <c r="O26" s="20"/>
      <c r="P26" s="136">
        <f>IFERROR(IF(N26="Ano",(IF(O26&gt;G26,(VLOOKUP(INT(G26),'Podpůrná data'!$G$17:$H$61,2,FALSE))*(G26/INT(G26)),(VLOOKUP(INT(O26),'Podpůrná data'!$G$17:$H$61,2,FALSE)*(O26/INT(O26))))),0),0)</f>
        <v>0</v>
      </c>
      <c r="Q26" s="130">
        <f>P26*(ROUND(H26,2)*'Podpůrná data'!$D$11)</f>
        <v>0</v>
      </c>
      <c r="R26" s="130">
        <f t="shared" si="1"/>
        <v>0</v>
      </c>
      <c r="S26" s="27">
        <f t="shared" si="4"/>
        <v>0</v>
      </c>
      <c r="T26" s="25">
        <f t="shared" si="2"/>
        <v>0</v>
      </c>
      <c r="U26" s="25">
        <f t="shared" si="3"/>
        <v>0</v>
      </c>
      <c r="V26" s="25">
        <f t="shared" si="3"/>
        <v>0</v>
      </c>
    </row>
    <row r="27" spans="2:22" x14ac:dyDescent="0.25">
      <c r="B27" s="121" t="s">
        <v>23</v>
      </c>
      <c r="C27" s="326"/>
      <c r="D27" s="327"/>
      <c r="E27" s="60"/>
      <c r="F27" s="60"/>
      <c r="G27" s="20"/>
      <c r="H27" s="21"/>
      <c r="I27" s="107"/>
      <c r="J27" s="127" t="str">
        <f>IF(ISBLANK(I27),"",VLOOKUP(I27,'Podpůrná data'!$A$17:$B$183,2,FALSE))</f>
        <v/>
      </c>
      <c r="K27" s="128">
        <f>IFERROR(ROUND(IF(ISBLANK(H27),0,(INT(ROUND(H27,2)*(J27*'Podpůrná data'!$B$11)+('Podpůrná data'!$C$11)*(ROUND(H27,2))))),2),0)</f>
        <v>0</v>
      </c>
      <c r="L27" s="129">
        <f>INT(IF(G27&gt;0,(VLOOKUP(INT(G27),'Podpůrná data'!$G$17:$H$61,2,FALSE))*(G27/INT(G27))))</f>
        <v>0</v>
      </c>
      <c r="M27" s="130">
        <f t="shared" si="0"/>
        <v>0</v>
      </c>
      <c r="N27" s="54"/>
      <c r="O27" s="20"/>
      <c r="P27" s="136">
        <f>IFERROR(IF(N27="Ano",(IF(O27&gt;G27,(VLOOKUP(INT(G27),'Podpůrná data'!$G$17:$H$61,2,FALSE))*(G27/INT(G27)),(VLOOKUP(INT(O27),'Podpůrná data'!$G$17:$H$61,2,FALSE)*(O27/INT(O27))))),0),0)</f>
        <v>0</v>
      </c>
      <c r="Q27" s="130">
        <f>P27*(ROUND(H27,2)*'Podpůrná data'!$D$11)</f>
        <v>0</v>
      </c>
      <c r="R27" s="130">
        <f t="shared" si="1"/>
        <v>0</v>
      </c>
      <c r="S27" s="27">
        <f t="shared" si="4"/>
        <v>0</v>
      </c>
      <c r="T27" s="25">
        <f t="shared" si="2"/>
        <v>0</v>
      </c>
      <c r="U27" s="25">
        <f t="shared" si="3"/>
        <v>0</v>
      </c>
      <c r="V27" s="25">
        <f t="shared" si="3"/>
        <v>0</v>
      </c>
    </row>
    <row r="28" spans="2:22" x14ac:dyDescent="0.25">
      <c r="B28" s="121" t="s">
        <v>24</v>
      </c>
      <c r="C28" s="326"/>
      <c r="D28" s="327"/>
      <c r="E28" s="60"/>
      <c r="F28" s="60"/>
      <c r="G28" s="20"/>
      <c r="H28" s="21"/>
      <c r="I28" s="107"/>
      <c r="J28" s="127" t="str">
        <f>IF(ISBLANK(I28),"",VLOOKUP(I28,'Podpůrná data'!$A$17:$B$183,2,FALSE))</f>
        <v/>
      </c>
      <c r="K28" s="128">
        <f>IFERROR(ROUND(IF(ISBLANK(H28),0,(INT(ROUND(H28,2)*(J28*'Podpůrná data'!$B$11)+('Podpůrná data'!$C$11)*(ROUND(H28,2))))),2),0)</f>
        <v>0</v>
      </c>
      <c r="L28" s="129">
        <f>INT(IF(G28&gt;0,(VLOOKUP(INT(G28),'Podpůrná data'!$G$17:$H$61,2,FALSE))*(G28/INT(G28))))</f>
        <v>0</v>
      </c>
      <c r="M28" s="130">
        <f t="shared" si="0"/>
        <v>0</v>
      </c>
      <c r="N28" s="54"/>
      <c r="O28" s="20"/>
      <c r="P28" s="136">
        <f>IFERROR(IF(N28="Ano",(IF(O28&gt;G28,(VLOOKUP(INT(G28),'Podpůrná data'!$G$17:$H$61,2,FALSE))*(G28/INT(G28)),(VLOOKUP(INT(O28),'Podpůrná data'!$G$17:$H$61,2,FALSE)*(O28/INT(O28))))),0),0)</f>
        <v>0</v>
      </c>
      <c r="Q28" s="130">
        <f>P28*(ROUND(H28,2)*'Podpůrná data'!$D$11)</f>
        <v>0</v>
      </c>
      <c r="R28" s="130">
        <f t="shared" si="1"/>
        <v>0</v>
      </c>
      <c r="S28" s="27">
        <f t="shared" si="4"/>
        <v>0</v>
      </c>
      <c r="T28" s="25">
        <f t="shared" si="2"/>
        <v>0</v>
      </c>
      <c r="U28" s="25">
        <f t="shared" si="3"/>
        <v>0</v>
      </c>
      <c r="V28" s="25">
        <f t="shared" si="3"/>
        <v>0</v>
      </c>
    </row>
    <row r="29" spans="2:22" x14ac:dyDescent="0.25">
      <c r="B29" s="121" t="s">
        <v>25</v>
      </c>
      <c r="C29" s="326"/>
      <c r="D29" s="327"/>
      <c r="E29" s="60"/>
      <c r="F29" s="60"/>
      <c r="G29" s="20"/>
      <c r="H29" s="21"/>
      <c r="I29" s="107"/>
      <c r="J29" s="127" t="str">
        <f>IF(ISBLANK(I29),"",VLOOKUP(I29,'Podpůrná data'!$A$17:$B$183,2,FALSE))</f>
        <v/>
      </c>
      <c r="K29" s="128">
        <f>IFERROR(ROUND(IF(ISBLANK(H29),0,(INT(ROUND(H29,2)*(J29*'Podpůrná data'!$B$11)+('Podpůrná data'!$C$11)*(ROUND(H29,2))))),2),0)</f>
        <v>0</v>
      </c>
      <c r="L29" s="129">
        <f>INT(IF(G29&gt;0,(VLOOKUP(INT(G29),'Podpůrná data'!$G$17:$H$61,2,FALSE))*(G29/INT(G29))))</f>
        <v>0</v>
      </c>
      <c r="M29" s="130">
        <f t="shared" si="0"/>
        <v>0</v>
      </c>
      <c r="N29" s="54"/>
      <c r="O29" s="20"/>
      <c r="P29" s="136">
        <f>IFERROR(IF(N29="Ano",(IF(O29&gt;G29,(VLOOKUP(INT(G29),'Podpůrná data'!$G$17:$H$61,2,FALSE))*(G29/INT(G29)),(VLOOKUP(INT(O29),'Podpůrná data'!$G$17:$H$61,2,FALSE)*(O29/INT(O29))))),0),0)</f>
        <v>0</v>
      </c>
      <c r="Q29" s="130">
        <f>P29*(ROUND(H29,2)*'Podpůrná data'!$D$11)</f>
        <v>0</v>
      </c>
      <c r="R29" s="130">
        <f t="shared" si="1"/>
        <v>0</v>
      </c>
      <c r="S29" s="27">
        <f t="shared" si="4"/>
        <v>0</v>
      </c>
      <c r="T29" s="25">
        <f t="shared" si="2"/>
        <v>0</v>
      </c>
      <c r="U29" s="25">
        <f t="shared" si="3"/>
        <v>0</v>
      </c>
      <c r="V29" s="25">
        <f t="shared" si="3"/>
        <v>0</v>
      </c>
    </row>
    <row r="30" spans="2:22" x14ac:dyDescent="0.25">
      <c r="B30" s="121" t="s">
        <v>26</v>
      </c>
      <c r="C30" s="326"/>
      <c r="D30" s="327"/>
      <c r="E30" s="60"/>
      <c r="F30" s="60"/>
      <c r="G30" s="20"/>
      <c r="H30" s="21"/>
      <c r="I30" s="107"/>
      <c r="J30" s="127" t="str">
        <f>IF(ISBLANK(I30),"",VLOOKUP(I30,'Podpůrná data'!$A$17:$B$183,2,FALSE))</f>
        <v/>
      </c>
      <c r="K30" s="128">
        <f>IFERROR(ROUND(IF(ISBLANK(H30),0,(INT(ROUND(H30,2)*(J30*'Podpůrná data'!$B$11)+('Podpůrná data'!$C$11)*(ROUND(H30,2))))),2),0)</f>
        <v>0</v>
      </c>
      <c r="L30" s="129">
        <f>INT(IF(G30&gt;0,(VLOOKUP(INT(G30),'Podpůrná data'!$G$17:$H$61,2,FALSE))*(G30/INT(G30))))</f>
        <v>0</v>
      </c>
      <c r="M30" s="130">
        <f t="shared" si="0"/>
        <v>0</v>
      </c>
      <c r="N30" s="54"/>
      <c r="O30" s="20"/>
      <c r="P30" s="136">
        <f>IFERROR(IF(N30="Ano",(IF(O30&gt;G30,(VLOOKUP(INT(G30),'Podpůrná data'!$G$17:$H$61,2,FALSE))*(G30/INT(G30)),(VLOOKUP(INT(O30),'Podpůrná data'!$G$17:$H$61,2,FALSE)*(O30/INT(O30))))),0),0)</f>
        <v>0</v>
      </c>
      <c r="Q30" s="130">
        <f>P30*(ROUND(H30,2)*'Podpůrná data'!$D$11)</f>
        <v>0</v>
      </c>
      <c r="R30" s="130">
        <f t="shared" si="1"/>
        <v>0</v>
      </c>
      <c r="S30" s="27">
        <f t="shared" si="4"/>
        <v>0</v>
      </c>
      <c r="T30" s="25">
        <f t="shared" si="2"/>
        <v>0</v>
      </c>
      <c r="U30" s="25">
        <f t="shared" si="3"/>
        <v>0</v>
      </c>
      <c r="V30" s="25">
        <f t="shared" si="3"/>
        <v>0</v>
      </c>
    </row>
    <row r="31" spans="2:22" x14ac:dyDescent="0.25">
      <c r="B31" s="121" t="s">
        <v>27</v>
      </c>
      <c r="C31" s="326"/>
      <c r="D31" s="327"/>
      <c r="E31" s="60"/>
      <c r="F31" s="60"/>
      <c r="G31" s="20"/>
      <c r="H31" s="21"/>
      <c r="I31" s="107"/>
      <c r="J31" s="127" t="str">
        <f>IF(ISBLANK(I31),"",VLOOKUP(I31,'Podpůrná data'!$A$17:$B$183,2,FALSE))</f>
        <v/>
      </c>
      <c r="K31" s="128">
        <f>IFERROR(ROUND(IF(ISBLANK(H31),0,(INT(ROUND(H31,2)*(J31*'Podpůrná data'!$B$11)+('Podpůrná data'!$C$11)*(ROUND(H31,2))))),2),0)</f>
        <v>0</v>
      </c>
      <c r="L31" s="129">
        <f>INT(IF(G31&gt;0,(VLOOKUP(INT(G31),'Podpůrná data'!$G$17:$H$61,2,FALSE))*(G31/INT(G31))))</f>
        <v>0</v>
      </c>
      <c r="M31" s="130">
        <f t="shared" si="0"/>
        <v>0</v>
      </c>
      <c r="N31" s="54"/>
      <c r="O31" s="20"/>
      <c r="P31" s="136">
        <f>IFERROR(IF(N31="Ano",(IF(O31&gt;G31,(VLOOKUP(INT(G31),'Podpůrná data'!$G$17:$H$61,2,FALSE))*(G31/INT(G31)),(VLOOKUP(INT(O31),'Podpůrná data'!$G$17:$H$61,2,FALSE)*(O31/INT(O31))))),0),0)</f>
        <v>0</v>
      </c>
      <c r="Q31" s="130">
        <f>P31*(ROUND(H31,2)*'Podpůrná data'!$D$11)</f>
        <v>0</v>
      </c>
      <c r="R31" s="130">
        <f t="shared" si="1"/>
        <v>0</v>
      </c>
      <c r="S31" s="27">
        <f t="shared" si="4"/>
        <v>0</v>
      </c>
      <c r="T31" s="25">
        <f t="shared" si="2"/>
        <v>0</v>
      </c>
      <c r="U31" s="25">
        <f t="shared" si="3"/>
        <v>0</v>
      </c>
      <c r="V31" s="25">
        <f t="shared" si="3"/>
        <v>0</v>
      </c>
    </row>
    <row r="32" spans="2:22" x14ac:dyDescent="0.25">
      <c r="B32" s="121" t="s">
        <v>28</v>
      </c>
      <c r="C32" s="326"/>
      <c r="D32" s="327"/>
      <c r="E32" s="60"/>
      <c r="F32" s="60"/>
      <c r="G32" s="20"/>
      <c r="H32" s="21"/>
      <c r="I32" s="107"/>
      <c r="J32" s="127" t="str">
        <f>IF(ISBLANK(I32),"",VLOOKUP(I32,'Podpůrná data'!$A$17:$B$183,2,FALSE))</f>
        <v/>
      </c>
      <c r="K32" s="128">
        <f>IFERROR(ROUND(IF(ISBLANK(H32),0,(INT(ROUND(H32,2)*(J32*'Podpůrná data'!$B$11)+('Podpůrná data'!$C$11)*(ROUND(H32,2))))),2),0)</f>
        <v>0</v>
      </c>
      <c r="L32" s="129">
        <f>INT(IF(G32&gt;0,(VLOOKUP(INT(G32),'Podpůrná data'!$G$17:$H$61,2,FALSE))*(G32/INT(G32))))</f>
        <v>0</v>
      </c>
      <c r="M32" s="130">
        <f t="shared" si="0"/>
        <v>0</v>
      </c>
      <c r="N32" s="54"/>
      <c r="O32" s="20"/>
      <c r="P32" s="136">
        <f>IFERROR(IF(N32="Ano",(IF(O32&gt;G32,(VLOOKUP(INT(G32),'Podpůrná data'!$G$17:$H$61,2,FALSE))*(G32/INT(G32)),(VLOOKUP(INT(O32),'Podpůrná data'!$G$17:$H$61,2,FALSE)*(O32/INT(O32))))),0),0)</f>
        <v>0</v>
      </c>
      <c r="Q32" s="130">
        <f>P32*(ROUND(H32,2)*'Podpůrná data'!$D$11)</f>
        <v>0</v>
      </c>
      <c r="R32" s="130">
        <f t="shared" si="1"/>
        <v>0</v>
      </c>
      <c r="S32" s="27">
        <f t="shared" si="4"/>
        <v>0</v>
      </c>
      <c r="T32" s="25">
        <f t="shared" si="2"/>
        <v>0</v>
      </c>
      <c r="U32" s="25">
        <f t="shared" si="3"/>
        <v>0</v>
      </c>
      <c r="V32" s="25">
        <f t="shared" si="3"/>
        <v>0</v>
      </c>
    </row>
    <row r="33" spans="2:22" x14ac:dyDescent="0.25">
      <c r="B33" s="121" t="s">
        <v>29</v>
      </c>
      <c r="C33" s="326"/>
      <c r="D33" s="327"/>
      <c r="E33" s="60"/>
      <c r="F33" s="60"/>
      <c r="G33" s="20"/>
      <c r="H33" s="21"/>
      <c r="I33" s="107"/>
      <c r="J33" s="127" t="str">
        <f>IF(ISBLANK(I33),"",VLOOKUP(I33,'Podpůrná data'!$A$17:$B$183,2,FALSE))</f>
        <v/>
      </c>
      <c r="K33" s="128">
        <f>IFERROR(ROUND(IF(ISBLANK(H33),0,(INT(ROUND(H33,2)*(J33*'Podpůrná data'!$B$11)+('Podpůrná data'!$C$11)*(ROUND(H33,2))))),2),0)</f>
        <v>0</v>
      </c>
      <c r="L33" s="129">
        <f>INT(IF(G33&gt;0,(VLOOKUP(INT(G33),'Podpůrná data'!$G$17:$H$61,2,FALSE))*(G33/INT(G33))))</f>
        <v>0</v>
      </c>
      <c r="M33" s="130">
        <f t="shared" si="0"/>
        <v>0</v>
      </c>
      <c r="N33" s="54"/>
      <c r="O33" s="20"/>
      <c r="P33" s="136">
        <f>IFERROR(IF(N33="Ano",(IF(O33&gt;G33,(VLOOKUP(INT(G33),'Podpůrná data'!$G$17:$H$61,2,FALSE))*(G33/INT(G33)),(VLOOKUP(INT(O33),'Podpůrná data'!$G$17:$H$61,2,FALSE)*(O33/INT(O33))))),0),0)</f>
        <v>0</v>
      </c>
      <c r="Q33" s="130">
        <f>P33*(ROUND(H33,2)*'Podpůrná data'!$D$11)</f>
        <v>0</v>
      </c>
      <c r="R33" s="130">
        <f t="shared" si="1"/>
        <v>0</v>
      </c>
      <c r="S33" s="27">
        <f t="shared" si="4"/>
        <v>0</v>
      </c>
      <c r="T33" s="25">
        <f t="shared" si="2"/>
        <v>0</v>
      </c>
      <c r="U33" s="25">
        <f t="shared" si="3"/>
        <v>0</v>
      </c>
      <c r="V33" s="25">
        <f t="shared" si="3"/>
        <v>0</v>
      </c>
    </row>
    <row r="34" spans="2:22" x14ac:dyDescent="0.25">
      <c r="B34" s="121" t="s">
        <v>30</v>
      </c>
      <c r="C34" s="326"/>
      <c r="D34" s="327"/>
      <c r="E34" s="60"/>
      <c r="F34" s="60"/>
      <c r="G34" s="20"/>
      <c r="H34" s="21"/>
      <c r="I34" s="107"/>
      <c r="J34" s="127" t="str">
        <f>IF(ISBLANK(I34),"",VLOOKUP(I34,'Podpůrná data'!$A$17:$B$183,2,FALSE))</f>
        <v/>
      </c>
      <c r="K34" s="128">
        <f>IFERROR(ROUND(IF(ISBLANK(H34),0,(INT(ROUND(H34,2)*(J34*'Podpůrná data'!$B$11)+('Podpůrná data'!$C$11)*(ROUND(H34,2))))),2),0)</f>
        <v>0</v>
      </c>
      <c r="L34" s="129">
        <f>INT(IF(G34&gt;0,(VLOOKUP(INT(G34),'Podpůrná data'!$G$17:$H$61,2,FALSE))*(G34/INT(G34))))</f>
        <v>0</v>
      </c>
      <c r="M34" s="130">
        <f t="shared" si="0"/>
        <v>0</v>
      </c>
      <c r="N34" s="54"/>
      <c r="O34" s="20"/>
      <c r="P34" s="136">
        <f>IFERROR(IF(N34="Ano",(IF(O34&gt;G34,(VLOOKUP(INT(G34),'Podpůrná data'!$G$17:$H$61,2,FALSE))*(G34/INT(G34)),(VLOOKUP(INT(O34),'Podpůrná data'!$G$17:$H$61,2,FALSE)*(O34/INT(O34))))),0),0)</f>
        <v>0</v>
      </c>
      <c r="Q34" s="130">
        <f>P34*(ROUND(H34,2)*'Podpůrná data'!$D$11)</f>
        <v>0</v>
      </c>
      <c r="R34" s="130">
        <f t="shared" si="1"/>
        <v>0</v>
      </c>
      <c r="S34" s="27">
        <f t="shared" si="4"/>
        <v>0</v>
      </c>
      <c r="T34" s="25">
        <f t="shared" si="2"/>
        <v>0</v>
      </c>
      <c r="U34" s="25">
        <f t="shared" si="3"/>
        <v>0</v>
      </c>
      <c r="V34" s="25">
        <f t="shared" si="3"/>
        <v>0</v>
      </c>
    </row>
    <row r="35" spans="2:22" x14ac:dyDescent="0.25">
      <c r="B35" s="121" t="s">
        <v>31</v>
      </c>
      <c r="C35" s="326"/>
      <c r="D35" s="327"/>
      <c r="E35" s="60"/>
      <c r="F35" s="60"/>
      <c r="G35" s="20"/>
      <c r="H35" s="21"/>
      <c r="I35" s="107"/>
      <c r="J35" s="127" t="str">
        <f>IF(ISBLANK(I35),"",VLOOKUP(I35,'Podpůrná data'!$A$17:$B$183,2,FALSE))</f>
        <v/>
      </c>
      <c r="K35" s="128">
        <f>IFERROR(ROUND(IF(ISBLANK(H35),0,(INT(ROUND(H35,2)*(J35*'Podpůrná data'!$B$11)+('Podpůrná data'!$C$11)*(ROUND(H35,2))))),2),0)</f>
        <v>0</v>
      </c>
      <c r="L35" s="129">
        <f>INT(IF(G35&gt;0,(VLOOKUP(INT(G35),'Podpůrná data'!$G$17:$H$61,2,FALSE))*(G35/INT(G35))))</f>
        <v>0</v>
      </c>
      <c r="M35" s="130">
        <f t="shared" si="0"/>
        <v>0</v>
      </c>
      <c r="N35" s="54"/>
      <c r="O35" s="20"/>
      <c r="P35" s="136">
        <f>IFERROR(IF(N35="Ano",(IF(O35&gt;G35,(VLOOKUP(INT(G35),'Podpůrná data'!$G$17:$H$61,2,FALSE))*(G35/INT(G35)),(VLOOKUP(INT(O35),'Podpůrná data'!$G$17:$H$61,2,FALSE)*(O35/INT(O35))))),0),0)</f>
        <v>0</v>
      </c>
      <c r="Q35" s="130">
        <f>P35*(ROUND(H35,2)*'Podpůrná data'!$D$11)</f>
        <v>0</v>
      </c>
      <c r="R35" s="130">
        <f t="shared" si="1"/>
        <v>0</v>
      </c>
      <c r="S35" s="27">
        <f t="shared" si="4"/>
        <v>0</v>
      </c>
      <c r="T35" s="25">
        <f t="shared" si="2"/>
        <v>0</v>
      </c>
      <c r="U35" s="25">
        <f t="shared" si="3"/>
        <v>0</v>
      </c>
      <c r="V35" s="25">
        <f t="shared" si="3"/>
        <v>0</v>
      </c>
    </row>
    <row r="36" spans="2:22" x14ac:dyDescent="0.25">
      <c r="B36" s="121" t="s">
        <v>32</v>
      </c>
      <c r="C36" s="326"/>
      <c r="D36" s="327"/>
      <c r="E36" s="60"/>
      <c r="F36" s="60"/>
      <c r="G36" s="20"/>
      <c r="H36" s="21"/>
      <c r="I36" s="107"/>
      <c r="J36" s="127" t="str">
        <f>IF(ISBLANK(I36),"",VLOOKUP(I36,'Podpůrná data'!$A$17:$B$183,2,FALSE))</f>
        <v/>
      </c>
      <c r="K36" s="128">
        <f>IFERROR(ROUND(IF(ISBLANK(H36),0,(INT(ROUND(H36,2)*(J36*'Podpůrná data'!$B$11)+('Podpůrná data'!$C$11)*(ROUND(H36,2))))),2),0)</f>
        <v>0</v>
      </c>
      <c r="L36" s="129">
        <f>INT(IF(G36&gt;0,(VLOOKUP(INT(G36),'Podpůrná data'!$G$17:$H$61,2,FALSE))*(G36/INT(G36))))</f>
        <v>0</v>
      </c>
      <c r="M36" s="130">
        <f t="shared" si="0"/>
        <v>0</v>
      </c>
      <c r="N36" s="54"/>
      <c r="O36" s="20"/>
      <c r="P36" s="136">
        <f>IFERROR(IF(N36="Ano",(IF(O36&gt;G36,(VLOOKUP(INT(G36),'Podpůrná data'!$G$17:$H$61,2,FALSE))*(G36/INT(G36)),(VLOOKUP(INT(O36),'Podpůrná data'!$G$17:$H$61,2,FALSE)*(O36/INT(O36))))),0),0)</f>
        <v>0</v>
      </c>
      <c r="Q36" s="130">
        <f>P36*(ROUND(H36,2)*'Podpůrná data'!$D$11)</f>
        <v>0</v>
      </c>
      <c r="R36" s="130">
        <f t="shared" si="1"/>
        <v>0</v>
      </c>
      <c r="S36" s="27">
        <f t="shared" si="4"/>
        <v>0</v>
      </c>
      <c r="T36" s="25">
        <f t="shared" si="2"/>
        <v>0</v>
      </c>
      <c r="U36" s="25">
        <f t="shared" si="3"/>
        <v>0</v>
      </c>
      <c r="V36" s="25">
        <f t="shared" si="3"/>
        <v>0</v>
      </c>
    </row>
    <row r="37" spans="2:22" x14ac:dyDescent="0.25">
      <c r="B37" s="121" t="s">
        <v>33</v>
      </c>
      <c r="C37" s="326"/>
      <c r="D37" s="327"/>
      <c r="E37" s="60"/>
      <c r="F37" s="60"/>
      <c r="G37" s="20"/>
      <c r="H37" s="21"/>
      <c r="I37" s="107"/>
      <c r="J37" s="127" t="str">
        <f>IF(ISBLANK(I37),"",VLOOKUP(I37,'Podpůrná data'!$A$17:$B$183,2,FALSE))</f>
        <v/>
      </c>
      <c r="K37" s="128">
        <f>IFERROR(ROUND(IF(ISBLANK(H37),0,(INT(ROUND(H37,2)*(J37*'Podpůrná data'!$B$11)+('Podpůrná data'!$C$11)*(ROUND(H37,2))))),2),0)</f>
        <v>0</v>
      </c>
      <c r="L37" s="129">
        <f>INT(IF(G37&gt;0,(VLOOKUP(INT(G37),'Podpůrná data'!$G$17:$H$61,2,FALSE))*(G37/INT(G37))))</f>
        <v>0</v>
      </c>
      <c r="M37" s="130">
        <f t="shared" si="0"/>
        <v>0</v>
      </c>
      <c r="N37" s="54"/>
      <c r="O37" s="20"/>
      <c r="P37" s="136">
        <f>IFERROR(IF(N37="Ano",(IF(O37&gt;G37,(VLOOKUP(INT(G37),'Podpůrná data'!$G$17:$H$61,2,FALSE))*(G37/INT(G37)),(VLOOKUP(INT(O37),'Podpůrná data'!$G$17:$H$61,2,FALSE)*(O37/INT(O37))))),0),0)</f>
        <v>0</v>
      </c>
      <c r="Q37" s="130">
        <f>P37*(ROUND(H37,2)*'Podpůrná data'!$D$11)</f>
        <v>0</v>
      </c>
      <c r="R37" s="130">
        <f t="shared" si="1"/>
        <v>0</v>
      </c>
      <c r="S37" s="27">
        <f t="shared" si="4"/>
        <v>0</v>
      </c>
      <c r="T37" s="25">
        <f t="shared" si="2"/>
        <v>0</v>
      </c>
      <c r="U37" s="25">
        <f t="shared" si="3"/>
        <v>0</v>
      </c>
      <c r="V37" s="25">
        <f t="shared" si="3"/>
        <v>0</v>
      </c>
    </row>
    <row r="38" spans="2:22" x14ac:dyDescent="0.25">
      <c r="B38" s="121" t="s">
        <v>34</v>
      </c>
      <c r="C38" s="326"/>
      <c r="D38" s="327"/>
      <c r="E38" s="60"/>
      <c r="F38" s="60"/>
      <c r="G38" s="20"/>
      <c r="H38" s="21"/>
      <c r="I38" s="107"/>
      <c r="J38" s="127" t="str">
        <f>IF(ISBLANK(I38),"",VLOOKUP(I38,'Podpůrná data'!$A$17:$B$183,2,FALSE))</f>
        <v/>
      </c>
      <c r="K38" s="128">
        <f>IFERROR(ROUND(IF(ISBLANK(H38),0,(INT(ROUND(H38,2)*(J38*'Podpůrná data'!$B$11)+('Podpůrná data'!$C$11)*(ROUND(H38,2))))),2),0)</f>
        <v>0</v>
      </c>
      <c r="L38" s="129">
        <f>INT(IF(G38&gt;0,(VLOOKUP(INT(G38),'Podpůrná data'!$G$17:$H$61,2,FALSE))*(G38/INT(G38))))</f>
        <v>0</v>
      </c>
      <c r="M38" s="130">
        <f t="shared" si="0"/>
        <v>0</v>
      </c>
      <c r="N38" s="54"/>
      <c r="O38" s="20"/>
      <c r="P38" s="136">
        <f>IFERROR(IF(N38="Ano",(IF(O38&gt;G38,(VLOOKUP(INT(G38),'Podpůrná data'!$G$17:$H$61,2,FALSE))*(G38/INT(G38)),(VLOOKUP(INT(O38),'Podpůrná data'!$G$17:$H$61,2,FALSE)*(O38/INT(O38))))),0),0)</f>
        <v>0</v>
      </c>
      <c r="Q38" s="130">
        <f>P38*(ROUND(H38,2)*'Podpůrná data'!$D$11)</f>
        <v>0</v>
      </c>
      <c r="R38" s="130">
        <f t="shared" si="1"/>
        <v>0</v>
      </c>
      <c r="S38" s="27">
        <f t="shared" si="4"/>
        <v>0</v>
      </c>
      <c r="T38" s="25">
        <f t="shared" si="2"/>
        <v>0</v>
      </c>
      <c r="U38" s="25">
        <f t="shared" si="3"/>
        <v>0</v>
      </c>
      <c r="V38" s="25">
        <f t="shared" si="3"/>
        <v>0</v>
      </c>
    </row>
    <row r="39" spans="2:22" x14ac:dyDescent="0.25">
      <c r="B39" s="121" t="s">
        <v>35</v>
      </c>
      <c r="C39" s="326"/>
      <c r="D39" s="327"/>
      <c r="E39" s="60"/>
      <c r="F39" s="60"/>
      <c r="G39" s="20"/>
      <c r="H39" s="21"/>
      <c r="I39" s="107"/>
      <c r="J39" s="127" t="str">
        <f>IF(ISBLANK(I39),"",VLOOKUP(I39,'Podpůrná data'!$A$17:$B$183,2,FALSE))</f>
        <v/>
      </c>
      <c r="K39" s="128">
        <f>IFERROR(ROUND(IF(ISBLANK(H39),0,(INT(ROUND(H39,2)*(J39*'Podpůrná data'!$B$11)+('Podpůrná data'!$C$11)*(ROUND(H39,2))))),2),0)</f>
        <v>0</v>
      </c>
      <c r="L39" s="129">
        <f>INT(IF(G39&gt;0,(VLOOKUP(INT(G39),'Podpůrná data'!$G$17:$H$61,2,FALSE))*(G39/INT(G39))))</f>
        <v>0</v>
      </c>
      <c r="M39" s="130">
        <f t="shared" si="0"/>
        <v>0</v>
      </c>
      <c r="N39" s="54"/>
      <c r="O39" s="20"/>
      <c r="P39" s="136">
        <f>IFERROR(IF(N39="Ano",(IF(O39&gt;G39,(VLOOKUP(INT(G39),'Podpůrná data'!$G$17:$H$61,2,FALSE))*(G39/INT(G39)),(VLOOKUP(INT(O39),'Podpůrná data'!$G$17:$H$61,2,FALSE)*(O39/INT(O39))))),0),0)</f>
        <v>0</v>
      </c>
      <c r="Q39" s="130">
        <f>P39*(ROUND(H39,2)*'Podpůrná data'!$D$11)</f>
        <v>0</v>
      </c>
      <c r="R39" s="130">
        <f t="shared" si="1"/>
        <v>0</v>
      </c>
      <c r="S39" s="27">
        <f t="shared" si="4"/>
        <v>0</v>
      </c>
      <c r="T39" s="25">
        <f t="shared" si="2"/>
        <v>0</v>
      </c>
      <c r="U39" s="25">
        <f t="shared" si="3"/>
        <v>0</v>
      </c>
      <c r="V39" s="25">
        <f t="shared" si="3"/>
        <v>0</v>
      </c>
    </row>
    <row r="40" spans="2:22" x14ac:dyDescent="0.25">
      <c r="B40" s="121" t="s">
        <v>36</v>
      </c>
      <c r="C40" s="326"/>
      <c r="D40" s="327"/>
      <c r="E40" s="60"/>
      <c r="F40" s="60"/>
      <c r="G40" s="20"/>
      <c r="H40" s="21"/>
      <c r="I40" s="107"/>
      <c r="J40" s="127" t="str">
        <f>IF(ISBLANK(I40),"",VLOOKUP(I40,'Podpůrná data'!$A$17:$B$183,2,FALSE))</f>
        <v/>
      </c>
      <c r="K40" s="128">
        <f>IFERROR(ROUND(IF(ISBLANK(H40),0,(INT(ROUND(H40,2)*(J40*'Podpůrná data'!$B$11)+('Podpůrná data'!$C$11)*(ROUND(H40,2))))),2),0)</f>
        <v>0</v>
      </c>
      <c r="L40" s="129">
        <f>INT(IF(G40&gt;0,(VLOOKUP(INT(G40),'Podpůrná data'!$G$17:$H$61,2,FALSE))*(G40/INT(G40))))</f>
        <v>0</v>
      </c>
      <c r="M40" s="130">
        <f t="shared" si="0"/>
        <v>0</v>
      </c>
      <c r="N40" s="54"/>
      <c r="O40" s="20"/>
      <c r="P40" s="136">
        <f>IFERROR(IF(N40="Ano",(IF(O40&gt;G40,(VLOOKUP(INT(G40),'Podpůrná data'!$G$17:$H$61,2,FALSE))*(G40/INT(G40)),(VLOOKUP(INT(O40),'Podpůrná data'!$G$17:$H$61,2,FALSE)*(O40/INT(O40))))),0),0)</f>
        <v>0</v>
      </c>
      <c r="Q40" s="130">
        <f>P40*(ROUND(H40,2)*'Podpůrná data'!$D$11)</f>
        <v>0</v>
      </c>
      <c r="R40" s="130">
        <f t="shared" si="1"/>
        <v>0</v>
      </c>
      <c r="S40" s="27">
        <f t="shared" si="4"/>
        <v>0</v>
      </c>
      <c r="T40" s="25">
        <f t="shared" si="2"/>
        <v>0</v>
      </c>
      <c r="U40" s="25">
        <f t="shared" si="3"/>
        <v>0</v>
      </c>
      <c r="V40" s="25">
        <f t="shared" si="3"/>
        <v>0</v>
      </c>
    </row>
    <row r="41" spans="2:22" x14ac:dyDescent="0.25">
      <c r="B41" s="121" t="s">
        <v>37</v>
      </c>
      <c r="C41" s="326"/>
      <c r="D41" s="327"/>
      <c r="E41" s="60"/>
      <c r="F41" s="60"/>
      <c r="G41" s="20"/>
      <c r="H41" s="21"/>
      <c r="I41" s="107"/>
      <c r="J41" s="127" t="str">
        <f>IF(ISBLANK(I41),"",VLOOKUP(I41,'Podpůrná data'!$A$17:$B$183,2,FALSE))</f>
        <v/>
      </c>
      <c r="K41" s="128">
        <f>IFERROR(ROUND(IF(ISBLANK(H41),0,(INT(ROUND(H41,2)*(J41*'Podpůrná data'!$B$11)+('Podpůrná data'!$C$11)*(ROUND(H41,2))))),2),0)</f>
        <v>0</v>
      </c>
      <c r="L41" s="129">
        <f>INT(IF(G41&gt;0,(VLOOKUP(INT(G41),'Podpůrná data'!$G$17:$H$61,2,FALSE))*(G41/INT(G41))))</f>
        <v>0</v>
      </c>
      <c r="M41" s="130">
        <f t="shared" si="0"/>
        <v>0</v>
      </c>
      <c r="N41" s="54"/>
      <c r="O41" s="20"/>
      <c r="P41" s="136">
        <f>IFERROR(IF(N41="Ano",(IF(O41&gt;G41,(VLOOKUP(INT(G41),'Podpůrná data'!$G$17:$H$61,2,FALSE))*(G41/INT(G41)),(VLOOKUP(INT(O41),'Podpůrná data'!$G$17:$H$61,2,FALSE)*(O41/INT(O41))))),0),0)</f>
        <v>0</v>
      </c>
      <c r="Q41" s="130">
        <f>P41*(ROUND(H41,2)*'Podpůrná data'!$D$11)</f>
        <v>0</v>
      </c>
      <c r="R41" s="130">
        <f t="shared" si="1"/>
        <v>0</v>
      </c>
      <c r="S41" s="27">
        <f t="shared" si="4"/>
        <v>0</v>
      </c>
      <c r="T41" s="25">
        <f t="shared" si="2"/>
        <v>0</v>
      </c>
      <c r="U41" s="25">
        <f t="shared" si="3"/>
        <v>0</v>
      </c>
      <c r="V41" s="25">
        <f t="shared" si="3"/>
        <v>0</v>
      </c>
    </row>
    <row r="42" spans="2:22" x14ac:dyDescent="0.25">
      <c r="B42" s="121" t="s">
        <v>38</v>
      </c>
      <c r="C42" s="326"/>
      <c r="D42" s="327"/>
      <c r="E42" s="60"/>
      <c r="F42" s="60"/>
      <c r="G42" s="20"/>
      <c r="H42" s="21"/>
      <c r="I42" s="107"/>
      <c r="J42" s="127" t="str">
        <f>IF(ISBLANK(I42),"",VLOOKUP(I42,'Podpůrná data'!$A$17:$B$183,2,FALSE))</f>
        <v/>
      </c>
      <c r="K42" s="128">
        <f>IFERROR(ROUND(IF(ISBLANK(H42),0,(INT(ROUND(H42,2)*(J42*'Podpůrná data'!$B$11)+('Podpůrná data'!$C$11)*(ROUND(H42,2))))),2),0)</f>
        <v>0</v>
      </c>
      <c r="L42" s="129">
        <f>INT(IF(G42&gt;0,(VLOOKUP(INT(G42),'Podpůrná data'!$G$17:$H$61,2,FALSE))*(G42/INT(G42))))</f>
        <v>0</v>
      </c>
      <c r="M42" s="130">
        <f t="shared" si="0"/>
        <v>0</v>
      </c>
      <c r="N42" s="54"/>
      <c r="O42" s="20"/>
      <c r="P42" s="136">
        <f>IFERROR(IF(N42="Ano",(IF(O42&gt;G42,(VLOOKUP(INT(G42),'Podpůrná data'!$G$17:$H$61,2,FALSE))*(G42/INT(G42)),(VLOOKUP(INT(O42),'Podpůrná data'!$G$17:$H$61,2,FALSE)*(O42/INT(O42))))),0),0)</f>
        <v>0</v>
      </c>
      <c r="Q42" s="130">
        <f>P42*(ROUND(H42,2)*'Podpůrná data'!$D$11)</f>
        <v>0</v>
      </c>
      <c r="R42" s="130">
        <f t="shared" si="1"/>
        <v>0</v>
      </c>
      <c r="S42" s="27">
        <f t="shared" si="4"/>
        <v>0</v>
      </c>
      <c r="T42" s="25">
        <f t="shared" si="2"/>
        <v>0</v>
      </c>
      <c r="U42" s="25">
        <f t="shared" si="3"/>
        <v>0</v>
      </c>
      <c r="V42" s="25">
        <f t="shared" si="3"/>
        <v>0</v>
      </c>
    </row>
    <row r="43" spans="2:22" x14ac:dyDescent="0.25">
      <c r="B43" s="121" t="s">
        <v>39</v>
      </c>
      <c r="C43" s="326"/>
      <c r="D43" s="327"/>
      <c r="E43" s="60"/>
      <c r="F43" s="60"/>
      <c r="G43" s="20"/>
      <c r="H43" s="21"/>
      <c r="I43" s="107"/>
      <c r="J43" s="127" t="str">
        <f>IF(ISBLANK(I43),"",VLOOKUP(I43,'Podpůrná data'!$A$17:$B$183,2,FALSE))</f>
        <v/>
      </c>
      <c r="K43" s="128">
        <f>IFERROR(ROUND(IF(ISBLANK(H43),0,(INT(ROUND(H43,2)*(J43*'Podpůrná data'!$B$11)+('Podpůrná data'!$C$11)*(ROUND(H43,2))))),2),0)</f>
        <v>0</v>
      </c>
      <c r="L43" s="129">
        <f>INT(IF(G43&gt;0,(VLOOKUP(INT(G43),'Podpůrná data'!$G$17:$H$61,2,FALSE))*(G43/INT(G43))))</f>
        <v>0</v>
      </c>
      <c r="M43" s="130">
        <f t="shared" si="0"/>
        <v>0</v>
      </c>
      <c r="N43" s="54"/>
      <c r="O43" s="20"/>
      <c r="P43" s="136">
        <f>IFERROR(IF(N43="Ano",(IF(O43&gt;G43,(VLOOKUP(INT(G43),'Podpůrná data'!$G$17:$H$61,2,FALSE))*(G43/INT(G43)),(VLOOKUP(INT(O43),'Podpůrná data'!$G$17:$H$61,2,FALSE)*(O43/INT(O43))))),0),0)</f>
        <v>0</v>
      </c>
      <c r="Q43" s="130">
        <f>P43*(ROUND(H43,2)*'Podpůrná data'!$D$11)</f>
        <v>0</v>
      </c>
      <c r="R43" s="130">
        <f t="shared" si="1"/>
        <v>0</v>
      </c>
      <c r="S43" s="27">
        <f t="shared" si="4"/>
        <v>0</v>
      </c>
      <c r="T43" s="25">
        <f t="shared" si="2"/>
        <v>0</v>
      </c>
      <c r="U43" s="25">
        <f t="shared" si="3"/>
        <v>0</v>
      </c>
      <c r="V43" s="25">
        <f t="shared" si="3"/>
        <v>0</v>
      </c>
    </row>
    <row r="44" spans="2:22" x14ac:dyDescent="0.25">
      <c r="B44" s="121" t="s">
        <v>40</v>
      </c>
      <c r="C44" s="326"/>
      <c r="D44" s="327"/>
      <c r="E44" s="60"/>
      <c r="F44" s="60"/>
      <c r="G44" s="20"/>
      <c r="H44" s="21"/>
      <c r="I44" s="107"/>
      <c r="J44" s="127" t="str">
        <f>IF(ISBLANK(I44),"",VLOOKUP(I44,'Podpůrná data'!$A$17:$B$183,2,FALSE))</f>
        <v/>
      </c>
      <c r="K44" s="128">
        <f>IFERROR(ROUND(IF(ISBLANK(H44),0,(INT(ROUND(H44,2)*(J44*'Podpůrná data'!$B$11)+('Podpůrná data'!$C$11)*(ROUND(H44,2))))),2),0)</f>
        <v>0</v>
      </c>
      <c r="L44" s="129">
        <f>INT(IF(G44&gt;0,(VLOOKUP(INT(G44),'Podpůrná data'!$G$17:$H$61,2,FALSE))*(G44/INT(G44))))</f>
        <v>0</v>
      </c>
      <c r="M44" s="130">
        <f t="shared" si="0"/>
        <v>0</v>
      </c>
      <c r="N44" s="54"/>
      <c r="O44" s="20"/>
      <c r="P44" s="136">
        <f>IFERROR(IF(N44="Ano",(IF(O44&gt;G44,(VLOOKUP(INT(G44),'Podpůrná data'!$G$17:$H$61,2,FALSE))*(G44/INT(G44)),(VLOOKUP(INT(O44),'Podpůrná data'!$G$17:$H$61,2,FALSE)*(O44/INT(O44))))),0),0)</f>
        <v>0</v>
      </c>
      <c r="Q44" s="130">
        <f>P44*(ROUND(H44,2)*'Podpůrná data'!$D$11)</f>
        <v>0</v>
      </c>
      <c r="R44" s="130">
        <f t="shared" si="1"/>
        <v>0</v>
      </c>
      <c r="S44" s="27">
        <f t="shared" si="4"/>
        <v>0</v>
      </c>
      <c r="T44" s="25">
        <f t="shared" si="2"/>
        <v>0</v>
      </c>
      <c r="U44" s="25">
        <f t="shared" si="3"/>
        <v>0</v>
      </c>
      <c r="V44" s="25">
        <f t="shared" si="3"/>
        <v>0</v>
      </c>
    </row>
    <row r="45" spans="2:22" x14ac:dyDescent="0.25">
      <c r="B45" s="121" t="s">
        <v>41</v>
      </c>
      <c r="C45" s="326"/>
      <c r="D45" s="327"/>
      <c r="E45" s="60"/>
      <c r="F45" s="60"/>
      <c r="G45" s="20"/>
      <c r="H45" s="21"/>
      <c r="I45" s="107"/>
      <c r="J45" s="127" t="str">
        <f>IF(ISBLANK(I45),"",VLOOKUP(I45,'Podpůrná data'!$A$17:$B$183,2,FALSE))</f>
        <v/>
      </c>
      <c r="K45" s="128">
        <f>IFERROR(ROUND(IF(ISBLANK(H45),0,(INT(ROUND(H45,2)*(J45*'Podpůrná data'!$B$11)+('Podpůrná data'!$C$11)*(ROUND(H45,2))))),2),0)</f>
        <v>0</v>
      </c>
      <c r="L45" s="129">
        <f>INT(IF(G45&gt;0,(VLOOKUP(INT(G45),'Podpůrná data'!$G$17:$H$61,2,FALSE))*(G45/INT(G45))))</f>
        <v>0</v>
      </c>
      <c r="M45" s="130">
        <f t="shared" si="0"/>
        <v>0</v>
      </c>
      <c r="N45" s="54"/>
      <c r="O45" s="20"/>
      <c r="P45" s="136">
        <f>IFERROR(IF(N45="Ano",(IF(O45&gt;G45,(VLOOKUP(INT(G45),'Podpůrná data'!$G$17:$H$61,2,FALSE))*(G45/INT(G45)),(VLOOKUP(INT(O45),'Podpůrná data'!$G$17:$H$61,2,FALSE)*(O45/INT(O45))))),0),0)</f>
        <v>0</v>
      </c>
      <c r="Q45" s="130">
        <f>P45*(ROUND(H45,2)*'Podpůrná data'!$D$11)</f>
        <v>0</v>
      </c>
      <c r="R45" s="130">
        <f t="shared" si="1"/>
        <v>0</v>
      </c>
      <c r="S45" s="27">
        <f t="shared" si="4"/>
        <v>0</v>
      </c>
      <c r="T45" s="25">
        <f t="shared" si="2"/>
        <v>0</v>
      </c>
      <c r="U45" s="25">
        <f t="shared" si="3"/>
        <v>0</v>
      </c>
      <c r="V45" s="25">
        <f t="shared" si="3"/>
        <v>0</v>
      </c>
    </row>
    <row r="46" spans="2:22" x14ac:dyDescent="0.25">
      <c r="B46" s="121" t="s">
        <v>42</v>
      </c>
      <c r="C46" s="326"/>
      <c r="D46" s="327"/>
      <c r="E46" s="60"/>
      <c r="F46" s="60"/>
      <c r="G46" s="20"/>
      <c r="H46" s="21"/>
      <c r="I46" s="107"/>
      <c r="J46" s="127" t="str">
        <f>IF(ISBLANK(I46),"",VLOOKUP(I46,'Podpůrná data'!$A$17:$B$183,2,FALSE))</f>
        <v/>
      </c>
      <c r="K46" s="128">
        <f>IFERROR(ROUND(IF(ISBLANK(H46),0,(INT(ROUND(H46,2)*(J46*'Podpůrná data'!$B$11)+('Podpůrná data'!$C$11)*(ROUND(H46,2))))),2),0)</f>
        <v>0</v>
      </c>
      <c r="L46" s="129">
        <f>INT(IF(G46&gt;0,(VLOOKUP(INT(G46),'Podpůrná data'!$G$17:$H$61,2,FALSE))*(G46/INT(G46))))</f>
        <v>0</v>
      </c>
      <c r="M46" s="130">
        <f t="shared" si="0"/>
        <v>0</v>
      </c>
      <c r="N46" s="54"/>
      <c r="O46" s="20"/>
      <c r="P46" s="136">
        <f>IFERROR(IF(N46="Ano",(IF(O46&gt;G46,(VLOOKUP(INT(G46),'Podpůrná data'!$G$17:$H$61,2,FALSE))*(G46/INT(G46)),(VLOOKUP(INT(O46),'Podpůrná data'!$G$17:$H$61,2,FALSE)*(O46/INT(O46))))),0),0)</f>
        <v>0</v>
      </c>
      <c r="Q46" s="130">
        <f>P46*(ROUND(H46,2)*'Podpůrná data'!$D$11)</f>
        <v>0</v>
      </c>
      <c r="R46" s="130">
        <f t="shared" si="1"/>
        <v>0</v>
      </c>
      <c r="S46" s="27">
        <f t="shared" si="4"/>
        <v>0</v>
      </c>
      <c r="T46" s="25">
        <f t="shared" si="2"/>
        <v>0</v>
      </c>
      <c r="U46" s="25">
        <f t="shared" si="3"/>
        <v>0</v>
      </c>
      <c r="V46" s="25">
        <f t="shared" si="3"/>
        <v>0</v>
      </c>
    </row>
    <row r="47" spans="2:22" x14ac:dyDescent="0.25">
      <c r="B47" s="121" t="s">
        <v>43</v>
      </c>
      <c r="C47" s="326"/>
      <c r="D47" s="327"/>
      <c r="E47" s="60"/>
      <c r="F47" s="60"/>
      <c r="G47" s="20"/>
      <c r="H47" s="21"/>
      <c r="I47" s="107"/>
      <c r="J47" s="127" t="str">
        <f>IF(ISBLANK(I47),"",VLOOKUP(I47,'Podpůrná data'!$A$17:$B$183,2,FALSE))</f>
        <v/>
      </c>
      <c r="K47" s="128">
        <f>IFERROR(ROUND(IF(ISBLANK(H47),0,(INT(ROUND(H47,2)*(J47*'Podpůrná data'!$B$11)+('Podpůrná data'!$C$11)*(ROUND(H47,2))))),2),0)</f>
        <v>0</v>
      </c>
      <c r="L47" s="129">
        <f>INT(IF(G47&gt;0,(VLOOKUP(INT(G47),'Podpůrná data'!$G$17:$H$61,2,FALSE))*(G47/INT(G47))))</f>
        <v>0</v>
      </c>
      <c r="M47" s="130">
        <f t="shared" si="0"/>
        <v>0</v>
      </c>
      <c r="N47" s="54"/>
      <c r="O47" s="20"/>
      <c r="P47" s="136">
        <f>IFERROR(IF(N47="Ano",(IF(O47&gt;G47,(VLOOKUP(INT(G47),'Podpůrná data'!$G$17:$H$61,2,FALSE))*(G47/INT(G47)),(VLOOKUP(INT(O47),'Podpůrná data'!$G$17:$H$61,2,FALSE)*(O47/INT(O47))))),0),0)</f>
        <v>0</v>
      </c>
      <c r="Q47" s="130">
        <f>P47*(ROUND(H47,2)*'Podpůrná data'!$D$11)</f>
        <v>0</v>
      </c>
      <c r="R47" s="130">
        <f t="shared" si="1"/>
        <v>0</v>
      </c>
      <c r="S47" s="27">
        <f t="shared" si="4"/>
        <v>0</v>
      </c>
      <c r="T47" s="25">
        <f t="shared" si="2"/>
        <v>0</v>
      </c>
      <c r="U47" s="25">
        <f t="shared" si="3"/>
        <v>0</v>
      </c>
      <c r="V47" s="25">
        <f t="shared" si="3"/>
        <v>0</v>
      </c>
    </row>
    <row r="48" spans="2:22" x14ac:dyDescent="0.25">
      <c r="B48" s="121" t="s">
        <v>44</v>
      </c>
      <c r="C48" s="326"/>
      <c r="D48" s="327"/>
      <c r="E48" s="60"/>
      <c r="F48" s="60"/>
      <c r="G48" s="20"/>
      <c r="H48" s="21"/>
      <c r="I48" s="107"/>
      <c r="J48" s="127" t="str">
        <f>IF(ISBLANK(I48),"",VLOOKUP(I48,'Podpůrná data'!$A$17:$B$183,2,FALSE))</f>
        <v/>
      </c>
      <c r="K48" s="128">
        <f>IFERROR(ROUND(IF(ISBLANK(H48),0,(INT(ROUND(H48,2)*(J48*'Podpůrná data'!$B$11)+('Podpůrná data'!$C$11)*(ROUND(H48,2))))),2),0)</f>
        <v>0</v>
      </c>
      <c r="L48" s="129">
        <f>INT(IF(G48&gt;0,(VLOOKUP(INT(G48),'Podpůrná data'!$G$17:$H$61,2,FALSE))*(G48/INT(G48))))</f>
        <v>0</v>
      </c>
      <c r="M48" s="130">
        <f t="shared" si="0"/>
        <v>0</v>
      </c>
      <c r="N48" s="54"/>
      <c r="O48" s="20"/>
      <c r="P48" s="136">
        <f>IFERROR(IF(N48="Ano",(IF(O48&gt;G48,(VLOOKUP(INT(G48),'Podpůrná data'!$G$17:$H$61,2,FALSE))*(G48/INT(G48)),(VLOOKUP(INT(O48),'Podpůrná data'!$G$17:$H$61,2,FALSE)*(O48/INT(O48))))),0),0)</f>
        <v>0</v>
      </c>
      <c r="Q48" s="130">
        <f>P48*(ROUND(H48,2)*'Podpůrná data'!$D$11)</f>
        <v>0</v>
      </c>
      <c r="R48" s="130">
        <f t="shared" si="1"/>
        <v>0</v>
      </c>
      <c r="S48" s="27">
        <f t="shared" si="4"/>
        <v>0</v>
      </c>
      <c r="T48" s="25">
        <f t="shared" si="2"/>
        <v>0</v>
      </c>
      <c r="U48" s="25">
        <f t="shared" si="3"/>
        <v>0</v>
      </c>
      <c r="V48" s="25">
        <f t="shared" si="3"/>
        <v>0</v>
      </c>
    </row>
    <row r="49" spans="2:22" x14ac:dyDescent="0.25">
      <c r="B49" s="121" t="s">
        <v>45</v>
      </c>
      <c r="C49" s="326"/>
      <c r="D49" s="327"/>
      <c r="E49" s="60"/>
      <c r="F49" s="60"/>
      <c r="G49" s="20"/>
      <c r="H49" s="21"/>
      <c r="I49" s="107"/>
      <c r="J49" s="127" t="str">
        <f>IF(ISBLANK(I49),"",VLOOKUP(I49,'Podpůrná data'!$A$17:$B$183,2,FALSE))</f>
        <v/>
      </c>
      <c r="K49" s="128">
        <f>IFERROR(ROUND(IF(ISBLANK(H49),0,(INT(ROUND(H49,2)*(J49*'Podpůrná data'!$B$11)+('Podpůrná data'!$C$11)*(ROUND(H49,2))))),2),0)</f>
        <v>0</v>
      </c>
      <c r="L49" s="129">
        <f>INT(IF(G49&gt;0,(VLOOKUP(INT(G49),'Podpůrná data'!$G$17:$H$61,2,FALSE))*(G49/INT(G49))))</f>
        <v>0</v>
      </c>
      <c r="M49" s="130">
        <f t="shared" si="0"/>
        <v>0</v>
      </c>
      <c r="N49" s="54"/>
      <c r="O49" s="20"/>
      <c r="P49" s="136">
        <f>IFERROR(IF(N49="Ano",(IF(O49&gt;G49,(VLOOKUP(INT(G49),'Podpůrná data'!$G$17:$H$61,2,FALSE))*(G49/INT(G49)),(VLOOKUP(INT(O49),'Podpůrná data'!$G$17:$H$61,2,FALSE)*(O49/INT(O49))))),0),0)</f>
        <v>0</v>
      </c>
      <c r="Q49" s="130">
        <f>P49*(ROUND(H49,2)*'Podpůrná data'!$D$11)</f>
        <v>0</v>
      </c>
      <c r="R49" s="130">
        <f t="shared" si="1"/>
        <v>0</v>
      </c>
      <c r="S49" s="27">
        <f t="shared" si="4"/>
        <v>0</v>
      </c>
      <c r="T49" s="25">
        <f t="shared" si="2"/>
        <v>0</v>
      </c>
      <c r="U49" s="25">
        <f t="shared" si="3"/>
        <v>0</v>
      </c>
      <c r="V49" s="25">
        <f t="shared" si="3"/>
        <v>0</v>
      </c>
    </row>
    <row r="50" spans="2:22" x14ac:dyDescent="0.25">
      <c r="B50" s="121" t="s">
        <v>46</v>
      </c>
      <c r="C50" s="326"/>
      <c r="D50" s="327"/>
      <c r="E50" s="60"/>
      <c r="F50" s="60"/>
      <c r="G50" s="20"/>
      <c r="H50" s="21"/>
      <c r="I50" s="107"/>
      <c r="J50" s="127" t="str">
        <f>IF(ISBLANK(I50),"",VLOOKUP(I50,'Podpůrná data'!$A$17:$B$183,2,FALSE))</f>
        <v/>
      </c>
      <c r="K50" s="128">
        <f>IFERROR(ROUND(IF(ISBLANK(H50),0,(INT(ROUND(H50,2)*(J50*'Podpůrná data'!$B$11)+('Podpůrná data'!$C$11)*(ROUND(H50,2))))),2),0)</f>
        <v>0</v>
      </c>
      <c r="L50" s="129">
        <f>INT(IF(G50&gt;0,(VLOOKUP(INT(G50),'Podpůrná data'!$G$17:$H$61,2,FALSE))*(G50/INT(G50))))</f>
        <v>0</v>
      </c>
      <c r="M50" s="130">
        <f t="shared" si="0"/>
        <v>0</v>
      </c>
      <c r="N50" s="54"/>
      <c r="O50" s="20"/>
      <c r="P50" s="136">
        <f>IFERROR(IF(N50="Ano",(IF(O50&gt;G50,(VLOOKUP(INT(G50),'Podpůrná data'!$G$17:$H$61,2,FALSE))*(G50/INT(G50)),(VLOOKUP(INT(O50),'Podpůrná data'!$G$17:$H$61,2,FALSE)*(O50/INT(O50))))),0),0)</f>
        <v>0</v>
      </c>
      <c r="Q50" s="130">
        <f>P50*(ROUND(H50,2)*'Podpůrná data'!$D$11)</f>
        <v>0</v>
      </c>
      <c r="R50" s="130">
        <f t="shared" si="1"/>
        <v>0</v>
      </c>
      <c r="S50" s="27">
        <f t="shared" si="4"/>
        <v>0</v>
      </c>
      <c r="T50" s="25">
        <f t="shared" si="2"/>
        <v>0</v>
      </c>
      <c r="U50" s="25">
        <f t="shared" si="3"/>
        <v>0</v>
      </c>
      <c r="V50" s="25">
        <f t="shared" si="3"/>
        <v>0</v>
      </c>
    </row>
    <row r="51" spans="2:22" x14ac:dyDescent="0.25">
      <c r="B51" s="121" t="s">
        <v>47</v>
      </c>
      <c r="C51" s="326"/>
      <c r="D51" s="327"/>
      <c r="E51" s="60"/>
      <c r="F51" s="60"/>
      <c r="G51" s="20"/>
      <c r="H51" s="21"/>
      <c r="I51" s="107"/>
      <c r="J51" s="127" t="str">
        <f>IF(ISBLANK(I51),"",VLOOKUP(I51,'Podpůrná data'!$A$17:$B$183,2,FALSE))</f>
        <v/>
      </c>
      <c r="K51" s="128">
        <f>IFERROR(ROUND(IF(ISBLANK(H51),0,(INT(ROUND(H51,2)*(J51*'Podpůrná data'!$B$11)+('Podpůrná data'!$C$11)*(ROUND(H51,2))))),2),0)</f>
        <v>0</v>
      </c>
      <c r="L51" s="129">
        <f>INT(IF(G51&gt;0,(VLOOKUP(INT(G51),'Podpůrná data'!$G$17:$H$61,2,FALSE))*(G51/INT(G51))))</f>
        <v>0</v>
      </c>
      <c r="M51" s="130">
        <f t="shared" si="0"/>
        <v>0</v>
      </c>
      <c r="N51" s="54"/>
      <c r="O51" s="20"/>
      <c r="P51" s="136">
        <f>IFERROR(IF(N51="Ano",(IF(O51&gt;G51,(VLOOKUP(INT(G51),'Podpůrná data'!$G$17:$H$61,2,FALSE))*(G51/INT(G51)),(VLOOKUP(INT(O51),'Podpůrná data'!$G$17:$H$61,2,FALSE)*(O51/INT(O51))))),0),0)</f>
        <v>0</v>
      </c>
      <c r="Q51" s="130">
        <f>P51*(ROUND(H51,2)*'Podpůrná data'!$D$11)</f>
        <v>0</v>
      </c>
      <c r="R51" s="130">
        <f t="shared" si="1"/>
        <v>0</v>
      </c>
      <c r="S51" s="27">
        <f t="shared" si="4"/>
        <v>0</v>
      </c>
      <c r="T51" s="25">
        <f t="shared" si="2"/>
        <v>0</v>
      </c>
      <c r="U51" s="25">
        <f t="shared" si="3"/>
        <v>0</v>
      </c>
      <c r="V51" s="25">
        <f t="shared" si="3"/>
        <v>0</v>
      </c>
    </row>
    <row r="52" spans="2:22" x14ac:dyDescent="0.25">
      <c r="B52" s="121" t="s">
        <v>48</v>
      </c>
      <c r="C52" s="326"/>
      <c r="D52" s="327"/>
      <c r="E52" s="60"/>
      <c r="F52" s="60"/>
      <c r="G52" s="20"/>
      <c r="H52" s="21"/>
      <c r="I52" s="107"/>
      <c r="J52" s="127" t="str">
        <f>IF(ISBLANK(I52),"",VLOOKUP(I52,'Podpůrná data'!$A$17:$B$183,2,FALSE))</f>
        <v/>
      </c>
      <c r="K52" s="128">
        <f>IFERROR(ROUND(IF(ISBLANK(H52),0,(INT(ROUND(H52,2)*(J52*'Podpůrná data'!$B$11)+('Podpůrná data'!$C$11)*(ROUND(H52,2))))),2),0)</f>
        <v>0</v>
      </c>
      <c r="L52" s="129">
        <f>INT(IF(G52&gt;0,(VLOOKUP(INT(G52),'Podpůrná data'!$G$17:$H$61,2,FALSE))*(G52/INT(G52))))</f>
        <v>0</v>
      </c>
      <c r="M52" s="130">
        <f t="shared" si="0"/>
        <v>0</v>
      </c>
      <c r="N52" s="54"/>
      <c r="O52" s="20"/>
      <c r="P52" s="136">
        <f>IFERROR(IF(N52="Ano",(IF(O52&gt;G52,(VLOOKUP(INT(G52),'Podpůrná data'!$G$17:$H$61,2,FALSE))*(G52/INT(G52)),(VLOOKUP(INT(O52),'Podpůrná data'!$G$17:$H$61,2,FALSE)*(O52/INT(O52))))),0),0)</f>
        <v>0</v>
      </c>
      <c r="Q52" s="130">
        <f>P52*(ROUND(H52,2)*'Podpůrná data'!$D$11)</f>
        <v>0</v>
      </c>
      <c r="R52" s="130">
        <f t="shared" si="1"/>
        <v>0</v>
      </c>
      <c r="S52" s="27">
        <f t="shared" si="4"/>
        <v>0</v>
      </c>
      <c r="T52" s="25">
        <f t="shared" si="2"/>
        <v>0</v>
      </c>
      <c r="U52" s="25">
        <f t="shared" si="3"/>
        <v>0</v>
      </c>
      <c r="V52" s="25">
        <f t="shared" si="3"/>
        <v>0</v>
      </c>
    </row>
    <row r="53" spans="2:22" x14ac:dyDescent="0.25">
      <c r="B53" s="121" t="s">
        <v>49</v>
      </c>
      <c r="C53" s="326"/>
      <c r="D53" s="327"/>
      <c r="E53" s="60"/>
      <c r="F53" s="60"/>
      <c r="G53" s="20"/>
      <c r="H53" s="21"/>
      <c r="I53" s="107"/>
      <c r="J53" s="127" t="str">
        <f>IF(ISBLANK(I53),"",VLOOKUP(I53,'Podpůrná data'!$A$17:$B$183,2,FALSE))</f>
        <v/>
      </c>
      <c r="K53" s="128">
        <f>IFERROR(ROUND(IF(ISBLANK(H53),0,(INT(ROUND(H53,2)*(J53*'Podpůrná data'!$B$11)+('Podpůrná data'!$C$11)*(ROUND(H53,2))))),2),0)</f>
        <v>0</v>
      </c>
      <c r="L53" s="129">
        <f>INT(IF(G53&gt;0,(VLOOKUP(INT(G53),'Podpůrná data'!$G$17:$H$61,2,FALSE))*(G53/INT(G53))))</f>
        <v>0</v>
      </c>
      <c r="M53" s="130">
        <f t="shared" si="0"/>
        <v>0</v>
      </c>
      <c r="N53" s="54"/>
      <c r="O53" s="20"/>
      <c r="P53" s="136">
        <f>IFERROR(IF(N53="Ano",(IF(O53&gt;G53,(VLOOKUP(INT(G53),'Podpůrná data'!$G$17:$H$61,2,FALSE))*(G53/INT(G53)),(VLOOKUP(INT(O53),'Podpůrná data'!$G$17:$H$61,2,FALSE)*(O53/INT(O53))))),0),0)</f>
        <v>0</v>
      </c>
      <c r="Q53" s="130">
        <f>P53*(ROUND(H53,2)*'Podpůrná data'!$D$11)</f>
        <v>0</v>
      </c>
      <c r="R53" s="130">
        <f t="shared" si="1"/>
        <v>0</v>
      </c>
      <c r="S53" s="27">
        <f t="shared" si="4"/>
        <v>0</v>
      </c>
      <c r="T53" s="25">
        <f t="shared" si="2"/>
        <v>0</v>
      </c>
      <c r="U53" s="25">
        <f t="shared" si="3"/>
        <v>0</v>
      </c>
      <c r="V53" s="25">
        <f t="shared" si="3"/>
        <v>0</v>
      </c>
    </row>
    <row r="54" spans="2:22" x14ac:dyDescent="0.25">
      <c r="B54" s="121" t="s">
        <v>50</v>
      </c>
      <c r="C54" s="326"/>
      <c r="D54" s="327"/>
      <c r="E54" s="60"/>
      <c r="F54" s="60"/>
      <c r="G54" s="20"/>
      <c r="H54" s="21"/>
      <c r="I54" s="107"/>
      <c r="J54" s="127" t="str">
        <f>IF(ISBLANK(I54),"",VLOOKUP(I54,'Podpůrná data'!$A$17:$B$183,2,FALSE))</f>
        <v/>
      </c>
      <c r="K54" s="128">
        <f>IFERROR(ROUND(IF(ISBLANK(H54),0,(INT(ROUND(H54,2)*(J54*'Podpůrná data'!$B$11)+('Podpůrná data'!$C$11)*(ROUND(H54,2))))),2),0)</f>
        <v>0</v>
      </c>
      <c r="L54" s="129">
        <f>INT(IF(G54&gt;0,(VLOOKUP(INT(G54),'Podpůrná data'!$G$17:$H$61,2,FALSE))*(G54/INT(G54))))</f>
        <v>0</v>
      </c>
      <c r="M54" s="130">
        <f t="shared" si="0"/>
        <v>0</v>
      </c>
      <c r="N54" s="54"/>
      <c r="O54" s="20"/>
      <c r="P54" s="136">
        <f>IFERROR(IF(N54="Ano",(IF(O54&gt;G54,(VLOOKUP(INT(G54),'Podpůrná data'!$G$17:$H$61,2,FALSE))*(G54/INT(G54)),(VLOOKUP(INT(O54),'Podpůrná data'!$G$17:$H$61,2,FALSE)*(O54/INT(O54))))),0),0)</f>
        <v>0</v>
      </c>
      <c r="Q54" s="130">
        <f>P54*(ROUND(H54,2)*'Podpůrná data'!$D$11)</f>
        <v>0</v>
      </c>
      <c r="R54" s="130">
        <f t="shared" si="1"/>
        <v>0</v>
      </c>
      <c r="S54" s="27">
        <f t="shared" si="4"/>
        <v>0</v>
      </c>
      <c r="T54" s="25">
        <f t="shared" si="2"/>
        <v>0</v>
      </c>
      <c r="U54" s="25">
        <f t="shared" si="3"/>
        <v>0</v>
      </c>
      <c r="V54" s="25">
        <f t="shared" si="3"/>
        <v>0</v>
      </c>
    </row>
    <row r="55" spans="2:22" x14ac:dyDescent="0.25">
      <c r="B55" s="121" t="s">
        <v>51</v>
      </c>
      <c r="C55" s="326"/>
      <c r="D55" s="327"/>
      <c r="E55" s="60"/>
      <c r="F55" s="60"/>
      <c r="G55" s="20"/>
      <c r="H55" s="21"/>
      <c r="I55" s="107"/>
      <c r="J55" s="127" t="str">
        <f>IF(ISBLANK(I55),"",VLOOKUP(I55,'Podpůrná data'!$A$17:$B$183,2,FALSE))</f>
        <v/>
      </c>
      <c r="K55" s="128">
        <f>IFERROR(ROUND(IF(ISBLANK(H55),0,(INT(ROUND(H55,2)*(J55*'Podpůrná data'!$B$11)+('Podpůrná data'!$C$11)*(ROUND(H55,2))))),2),0)</f>
        <v>0</v>
      </c>
      <c r="L55" s="129">
        <f>INT(IF(G55&gt;0,(VLOOKUP(INT(G55),'Podpůrná data'!$G$17:$H$61,2,FALSE))*(G55/INT(G55))))</f>
        <v>0</v>
      </c>
      <c r="M55" s="130">
        <f t="shared" si="0"/>
        <v>0</v>
      </c>
      <c r="N55" s="54"/>
      <c r="O55" s="20"/>
      <c r="P55" s="136">
        <f>IFERROR(IF(N55="Ano",(IF(O55&gt;G55,(VLOOKUP(INT(G55),'Podpůrná data'!$G$17:$H$61,2,FALSE))*(G55/INT(G55)),(VLOOKUP(INT(O55),'Podpůrná data'!$G$17:$H$61,2,FALSE)*(O55/INT(O55))))),0),0)</f>
        <v>0</v>
      </c>
      <c r="Q55" s="130">
        <f>P55*(ROUND(H55,2)*'Podpůrná data'!$D$11)</f>
        <v>0</v>
      </c>
      <c r="R55" s="130">
        <f t="shared" si="1"/>
        <v>0</v>
      </c>
      <c r="S55" s="27">
        <f t="shared" si="4"/>
        <v>0</v>
      </c>
      <c r="T55" s="25">
        <f t="shared" si="2"/>
        <v>0</v>
      </c>
      <c r="U55" s="25">
        <f t="shared" si="3"/>
        <v>0</v>
      </c>
      <c r="V55" s="25">
        <f t="shared" si="3"/>
        <v>0</v>
      </c>
    </row>
    <row r="56" spans="2:22" x14ac:dyDescent="0.25">
      <c r="B56" s="121" t="s">
        <v>52</v>
      </c>
      <c r="C56" s="326"/>
      <c r="D56" s="327"/>
      <c r="E56" s="60"/>
      <c r="F56" s="60"/>
      <c r="G56" s="20"/>
      <c r="H56" s="21"/>
      <c r="I56" s="107"/>
      <c r="J56" s="127" t="str">
        <f>IF(ISBLANK(I56),"",VLOOKUP(I56,'Podpůrná data'!$A$17:$B$183,2,FALSE))</f>
        <v/>
      </c>
      <c r="K56" s="128">
        <f>IFERROR(ROUND(IF(ISBLANK(H56),0,(INT(ROUND(H56,2)*(J56*'Podpůrná data'!$B$11)+('Podpůrná data'!$C$11)*(ROUND(H56,2))))),2),0)</f>
        <v>0</v>
      </c>
      <c r="L56" s="129">
        <f>INT(IF(G56&gt;0,(VLOOKUP(INT(G56),'Podpůrná data'!$G$17:$H$61,2,FALSE))*(G56/INT(G56))))</f>
        <v>0</v>
      </c>
      <c r="M56" s="130">
        <f t="shared" si="0"/>
        <v>0</v>
      </c>
      <c r="N56" s="54"/>
      <c r="O56" s="20"/>
      <c r="P56" s="136">
        <f>IFERROR(IF(N56="Ano",(IF(O56&gt;G56,(VLOOKUP(INT(G56),'Podpůrná data'!$G$17:$H$61,2,FALSE))*(G56/INT(G56)),(VLOOKUP(INT(O56),'Podpůrná data'!$G$17:$H$61,2,FALSE)*(O56/INT(O56))))),0),0)</f>
        <v>0</v>
      </c>
      <c r="Q56" s="130">
        <f>P56*(ROUND(H56,2)*'Podpůrná data'!$D$11)</f>
        <v>0</v>
      </c>
      <c r="R56" s="130">
        <f t="shared" si="1"/>
        <v>0</v>
      </c>
      <c r="S56" s="27">
        <f t="shared" si="4"/>
        <v>0</v>
      </c>
      <c r="T56" s="25">
        <f t="shared" si="2"/>
        <v>0</v>
      </c>
      <c r="U56" s="25">
        <f t="shared" si="3"/>
        <v>0</v>
      </c>
      <c r="V56" s="25">
        <f t="shared" si="3"/>
        <v>0</v>
      </c>
    </row>
    <row r="57" spans="2:22" ht="15.75" thickBot="1" x14ac:dyDescent="0.3">
      <c r="B57" s="122" t="s">
        <v>53</v>
      </c>
      <c r="C57" s="332"/>
      <c r="D57" s="333"/>
      <c r="E57" s="61"/>
      <c r="F57" s="61"/>
      <c r="G57" s="22"/>
      <c r="H57" s="23"/>
      <c r="I57" s="108"/>
      <c r="J57" s="131" t="str">
        <f>IF(ISBLANK(I57),"",VLOOKUP(I57,'Podpůrná data'!$A$17:$B$183,2,FALSE))</f>
        <v/>
      </c>
      <c r="K57" s="132">
        <f>IFERROR(ROUND(IF(ISBLANK(H57),0,(INT(ROUND(H57,2)*(J57*'Podpůrná data'!$B$11)+('Podpůrná data'!$C$11)*(ROUND(H57,2))))),2),0)</f>
        <v>0</v>
      </c>
      <c r="L57" s="133">
        <f>INT(IF(G57&gt;0,(VLOOKUP(INT(G57),'Podpůrná data'!$G$17:$H$61,2,FALSE))*(G57/INT(G57))))</f>
        <v>0</v>
      </c>
      <c r="M57" s="134">
        <f t="shared" si="0"/>
        <v>0</v>
      </c>
      <c r="N57" s="55"/>
      <c r="O57" s="22"/>
      <c r="P57" s="137">
        <f>IFERROR(IF(N57="Ano",(IF(O57&gt;G57,(VLOOKUP(INT(G57),'Podpůrná data'!$G$17:$H$61,2,FALSE))*(G57/INT(G57)),(VLOOKUP(INT(O57),'Podpůrná data'!$G$17:$H$61,2,FALSE)*(O57/INT(O57))))),0),0)</f>
        <v>0</v>
      </c>
      <c r="Q57" s="134">
        <f>P57*(ROUND(H57,2)*'Podpůrná data'!$D$11)</f>
        <v>0</v>
      </c>
      <c r="R57" s="134">
        <f t="shared" si="1"/>
        <v>0</v>
      </c>
      <c r="S57" s="27">
        <f t="shared" si="4"/>
        <v>0</v>
      </c>
      <c r="T57" s="25">
        <f t="shared" si="2"/>
        <v>0</v>
      </c>
      <c r="U57" s="25">
        <f t="shared" si="3"/>
        <v>0</v>
      </c>
      <c r="V57" s="25">
        <f t="shared" si="3"/>
        <v>0</v>
      </c>
    </row>
    <row r="58" spans="2:22" ht="15.75" thickBot="1" x14ac:dyDescent="0.3"/>
    <row r="59" spans="2:22" ht="16.5" thickBot="1" x14ac:dyDescent="0.3">
      <c r="K59" s="217" t="s">
        <v>294</v>
      </c>
      <c r="L59" s="218">
        <f>SUMIFS(L8:L57,$F$8:$F$57,"Ano")</f>
        <v>0</v>
      </c>
      <c r="M59" s="219">
        <f>SUMIFS(M8:M57,$F$8:$F$57,"Ano")</f>
        <v>0</v>
      </c>
      <c r="O59" s="217" t="s">
        <v>294</v>
      </c>
      <c r="P59" s="218">
        <f>SUMIFS(P8:P57,$F$8:$F$57,"Ano")</f>
        <v>0</v>
      </c>
      <c r="Q59" s="219">
        <f>SUMIFS(Q8:Q57,$F$8:$F$57,"Ano")</f>
        <v>0</v>
      </c>
      <c r="R59" s="219">
        <f>SUMIFS(R8:R57,$F$8:$F$57,"Ano")</f>
        <v>0</v>
      </c>
      <c r="T59" s="218">
        <f>SUMIFS(T8:T57,$F$8:$F$57,"Ano")</f>
        <v>0</v>
      </c>
    </row>
  </sheetData>
  <sheetProtection algorithmName="SHA-512" hashValue="fosUkYrBjUtly00JCT/SLB8pMLgKEhCerBfXbJ+KHtqoJiH8qCC8fSL8oKoURYhi0iwRy+1uFe3OdyMFfWNmOg==" saltValue="BVMim/QsU6ExjEftAS7G6A==" spinCount="100000" sheet="1" objects="1" scenarios="1"/>
  <mergeCells count="66">
    <mergeCell ref="N5:N6"/>
    <mergeCell ref="O5:O6"/>
    <mergeCell ref="P5:P7"/>
    <mergeCell ref="Q5:Q6"/>
    <mergeCell ref="R5:R7"/>
    <mergeCell ref="C11:D11"/>
    <mergeCell ref="L5:L6"/>
    <mergeCell ref="C3:C5"/>
    <mergeCell ref="J3:L3"/>
    <mergeCell ref="E5:E6"/>
    <mergeCell ref="F5:F6"/>
    <mergeCell ref="G5:G6"/>
    <mergeCell ref="H5:H6"/>
    <mergeCell ref="I5:I6"/>
    <mergeCell ref="J5:J6"/>
    <mergeCell ref="K5:K6"/>
    <mergeCell ref="M5:M6"/>
    <mergeCell ref="C23:D23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8:D8"/>
    <mergeCell ref="C9:D9"/>
    <mergeCell ref="C10:D10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47:D47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54:D54"/>
    <mergeCell ref="C55:D55"/>
    <mergeCell ref="C56:D56"/>
    <mergeCell ref="C57:D57"/>
    <mergeCell ref="C48:D48"/>
    <mergeCell ref="C49:D49"/>
    <mergeCell ref="C50:D50"/>
    <mergeCell ref="C51:D51"/>
    <mergeCell ref="C52:D52"/>
    <mergeCell ref="C53:D53"/>
  </mergeCells>
  <conditionalFormatting sqref="O8:O57">
    <cfRule type="expression" dxfId="11" priority="4">
      <formula>$O8&gt;$G8</formula>
    </cfRule>
  </conditionalFormatting>
  <conditionalFormatting sqref="C8:D57">
    <cfRule type="expression" dxfId="10" priority="3">
      <formula>$T8=1</formula>
    </cfRule>
  </conditionalFormatting>
  <conditionalFormatting sqref="E8:E57">
    <cfRule type="expression" dxfId="9" priority="2">
      <formula>$U8=1</formula>
    </cfRule>
  </conditionalFormatting>
  <conditionalFormatting sqref="F8:F57">
    <cfRule type="expression" dxfId="8" priority="1">
      <formula>$V8=1</formula>
    </cfRule>
  </conditionalFormatting>
  <dataValidations count="2">
    <dataValidation type="decimal" allowBlank="1" showInputMessage="1" showErrorMessage="1" errorTitle="Doplňte správnou hodnotu úvazku" error="Doplňte výši úvazku v rozmezí od 0,5 - 1" sqref="H8:H57" xr:uid="{53791183-D338-43A1-BF1D-A88C996F346C}">
      <formula1>0.5</formula1>
      <formula2>1</formula2>
    </dataValidation>
    <dataValidation type="whole" allowBlank="1" showInputMessage="1" showErrorMessage="1" errorTitle="Doplňte hodnotu mezi 12 - 24" error="Doplňte hodnotu v rozmezí  12 - 24" sqref="G8:G57" xr:uid="{06FA1C96-A876-435C-9AC8-512330AFE4DB}">
      <formula1>12</formula1>
      <formula2>24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E9B5E9-1F9F-45B0-BDA4-849D035AC6CF}">
          <x14:formula1>
            <xm:f>'Podpůrná data'!$N$11:$N$18</xm:f>
          </x14:formula1>
          <xm:sqref>E8:E57</xm:sqref>
        </x14:dataValidation>
        <x14:dataValidation type="list" allowBlank="1" showInputMessage="1" showErrorMessage="1" xr:uid="{5BD176C1-12C1-438D-AEB7-0BE60676984B}">
          <x14:formula1>
            <xm:f>'Podpůrná data'!$A$17:$A$183</xm:f>
          </x14:formula1>
          <xm:sqref>I8:I57</xm:sqref>
        </x14:dataValidation>
        <x14:dataValidation type="list" allowBlank="1" showInputMessage="1" showErrorMessage="1" xr:uid="{811D3E13-043B-41D5-A838-94EBCB788CE2}">
          <x14:formula1>
            <xm:f>'Podpůrná data'!$L$10:$L$11</xm:f>
          </x14:formula1>
          <xm:sqref>N8:N57 F8:F57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4A38-EE60-4DEF-9783-962C5AF809EB}">
  <sheetPr>
    <tabColor rgb="FFCCCC00"/>
  </sheetPr>
  <dimension ref="A1:W59"/>
  <sheetViews>
    <sheetView workbookViewId="0">
      <pane ySplit="7" topLeftCell="A8" activePane="bottomLeft" state="frozen"/>
      <selection pane="bottomLeft" activeCell="C3" sqref="C3:C5"/>
    </sheetView>
  </sheetViews>
  <sheetFormatPr defaultColWidth="8.85546875" defaultRowHeight="15" x14ac:dyDescent="0.25"/>
  <cols>
    <col min="1" max="1" width="2.7109375" style="25" customWidth="1"/>
    <col min="2" max="2" width="4" style="25" customWidth="1"/>
    <col min="3" max="3" width="33.7109375" style="48" customWidth="1"/>
    <col min="4" max="4" width="3.28515625" style="48" customWidth="1"/>
    <col min="5" max="5" width="24.85546875" style="48" customWidth="1"/>
    <col min="6" max="6" width="10" style="48" customWidth="1"/>
    <col min="7" max="7" width="10.28515625" style="48" customWidth="1"/>
    <col min="8" max="8" width="9.5703125" style="25" customWidth="1"/>
    <col min="9" max="9" width="8.85546875" style="25" customWidth="1"/>
    <col min="10" max="10" width="12.7109375" style="25" customWidth="1"/>
    <col min="11" max="11" width="9.140625" style="25" customWidth="1"/>
    <col min="12" max="12" width="25.42578125" style="25" customWidth="1"/>
    <col min="13" max="13" width="9" style="25" customWidth="1"/>
    <col min="14" max="14" width="14" style="25" customWidth="1"/>
    <col min="15" max="15" width="10.28515625" style="25" customWidth="1"/>
    <col min="16" max="17" width="25.42578125" style="25" customWidth="1"/>
    <col min="18" max="18" width="2.7109375" style="27" customWidth="1"/>
    <col min="19" max="19" width="17.140625" style="25" customWidth="1"/>
    <col min="20" max="23" width="2.7109375" style="25" hidden="1" customWidth="1"/>
    <col min="24" max="16384" width="8.85546875" style="25"/>
  </cols>
  <sheetData>
    <row r="1" spans="1:23" ht="15" customHeight="1" thickBot="1" x14ac:dyDescent="0.3">
      <c r="C1" s="25"/>
      <c r="D1" s="25"/>
      <c r="E1" s="25"/>
      <c r="F1" s="25"/>
      <c r="G1" s="25"/>
    </row>
    <row r="2" spans="1:23" s="259" customFormat="1" ht="15" customHeight="1" thickBot="1" x14ac:dyDescent="0.3">
      <c r="A2" s="253"/>
      <c r="B2" s="260"/>
      <c r="C2" s="261"/>
      <c r="D2" s="261"/>
      <c r="E2" s="261"/>
      <c r="F2" s="261"/>
      <c r="G2" s="261"/>
      <c r="H2" s="262"/>
      <c r="I2" s="262"/>
      <c r="J2" s="262"/>
      <c r="K2" s="262"/>
      <c r="L2" s="263" t="s">
        <v>267</v>
      </c>
      <c r="M2" s="264"/>
      <c r="N2" s="264"/>
      <c r="O2" s="264"/>
      <c r="P2" s="263" t="s">
        <v>238</v>
      </c>
      <c r="Q2" s="263" t="s">
        <v>56</v>
      </c>
      <c r="R2" s="258"/>
      <c r="S2" s="265" t="s">
        <v>251</v>
      </c>
    </row>
    <row r="3" spans="1:23" ht="25.15" customHeight="1" thickBot="1" x14ac:dyDescent="0.3">
      <c r="A3" s="29"/>
      <c r="B3" s="139"/>
      <c r="C3" s="348" t="s">
        <v>277</v>
      </c>
      <c r="D3" s="143"/>
      <c r="E3" s="143"/>
      <c r="F3" s="143"/>
      <c r="G3" s="143"/>
      <c r="H3" s="311" t="s">
        <v>296</v>
      </c>
      <c r="I3" s="312"/>
      <c r="J3" s="312"/>
      <c r="K3" s="109"/>
      <c r="L3" s="77">
        <f>SUM(L8:L57)</f>
        <v>0</v>
      </c>
      <c r="M3" s="143"/>
      <c r="N3" s="143"/>
      <c r="O3" s="143"/>
      <c r="P3" s="78">
        <f>SUM(P8:P57)</f>
        <v>0</v>
      </c>
      <c r="Q3" s="77">
        <f>SUM(Q8:Q57)</f>
        <v>0</v>
      </c>
      <c r="S3" s="73">
        <f>SUM(S8:S57)</f>
        <v>0</v>
      </c>
    </row>
    <row r="4" spans="1:23" ht="4.1500000000000004" customHeight="1" x14ac:dyDescent="0.25">
      <c r="A4" s="29"/>
      <c r="B4" s="139"/>
      <c r="C4" s="349"/>
      <c r="D4" s="143"/>
      <c r="E4" s="143"/>
      <c r="F4" s="143"/>
      <c r="G4" s="143"/>
      <c r="H4" s="146"/>
      <c r="I4" s="146"/>
      <c r="J4" s="146"/>
      <c r="K4" s="146"/>
      <c r="L4" s="144"/>
      <c r="M4" s="143"/>
      <c r="N4" s="143"/>
      <c r="O4" s="143"/>
      <c r="P4" s="144"/>
      <c r="Q4" s="144"/>
      <c r="S4" s="351">
        <v>208002</v>
      </c>
    </row>
    <row r="5" spans="1:23" ht="25.15" customHeight="1" thickBot="1" x14ac:dyDescent="0.3">
      <c r="A5" s="35"/>
      <c r="B5" s="139"/>
      <c r="C5" s="350"/>
      <c r="D5" s="143"/>
      <c r="E5" s="345" t="s">
        <v>265</v>
      </c>
      <c r="F5" s="345" t="s">
        <v>266</v>
      </c>
      <c r="G5" s="345" t="s">
        <v>268</v>
      </c>
      <c r="H5" s="346" t="s">
        <v>232</v>
      </c>
      <c r="I5" s="346" t="s">
        <v>234</v>
      </c>
      <c r="J5" s="346" t="s">
        <v>269</v>
      </c>
      <c r="K5" s="346" t="s">
        <v>270</v>
      </c>
      <c r="L5" s="343" t="s">
        <v>1</v>
      </c>
      <c r="M5" s="345" t="s">
        <v>243</v>
      </c>
      <c r="N5" s="345" t="s">
        <v>245</v>
      </c>
      <c r="O5" s="346" t="s">
        <v>272</v>
      </c>
      <c r="P5" s="343" t="s">
        <v>252</v>
      </c>
      <c r="Q5" s="343" t="s">
        <v>314</v>
      </c>
      <c r="S5" s="352"/>
    </row>
    <row r="6" spans="1:23" ht="16.899999999999999" customHeight="1" x14ac:dyDescent="0.25">
      <c r="A6" s="36"/>
      <c r="B6" s="140"/>
      <c r="C6" s="149"/>
      <c r="D6" s="149"/>
      <c r="E6" s="345"/>
      <c r="F6" s="345"/>
      <c r="G6" s="345"/>
      <c r="H6" s="346"/>
      <c r="I6" s="346"/>
      <c r="J6" s="346"/>
      <c r="K6" s="346"/>
      <c r="L6" s="343"/>
      <c r="M6" s="345"/>
      <c r="N6" s="345"/>
      <c r="O6" s="346"/>
      <c r="P6" s="343"/>
      <c r="Q6" s="343"/>
      <c r="S6" s="353"/>
    </row>
    <row r="7" spans="1:23" ht="28.9" customHeight="1" thickBot="1" x14ac:dyDescent="0.3">
      <c r="A7" s="38"/>
      <c r="B7" s="141"/>
      <c r="C7" s="150" t="s">
        <v>2</v>
      </c>
      <c r="D7" s="150"/>
      <c r="E7" s="147" t="s">
        <v>229</v>
      </c>
      <c r="F7" s="145" t="s">
        <v>229</v>
      </c>
      <c r="G7" s="145" t="s">
        <v>244</v>
      </c>
      <c r="H7" s="148" t="s">
        <v>299</v>
      </c>
      <c r="I7" s="148" t="s">
        <v>235</v>
      </c>
      <c r="J7" s="145" t="s">
        <v>241</v>
      </c>
      <c r="K7" s="145" t="s">
        <v>271</v>
      </c>
      <c r="L7" s="344"/>
      <c r="M7" s="145" t="s">
        <v>244</v>
      </c>
      <c r="N7" s="145" t="s">
        <v>307</v>
      </c>
      <c r="O7" s="347"/>
      <c r="P7" s="344"/>
      <c r="Q7" s="344"/>
      <c r="S7" s="142" t="s">
        <v>3</v>
      </c>
    </row>
    <row r="8" spans="1:23" x14ac:dyDescent="0.25">
      <c r="B8" s="151" t="s">
        <v>4</v>
      </c>
      <c r="C8" s="304" t="str">
        <f>IF(ISBLANK('KA3 - výjezdová část'!C8),"",'KA3 - výjezdová část'!C8)</f>
        <v/>
      </c>
      <c r="D8" s="304"/>
      <c r="E8" s="64"/>
      <c r="F8" s="64"/>
      <c r="G8" s="64"/>
      <c r="H8" s="65"/>
      <c r="I8" s="66"/>
      <c r="J8" s="154">
        <f>ROUND(ROUND(I8,2)*IF(H8&gt;0,'Podpůrná data'!$B$3,0),2)</f>
        <v>0</v>
      </c>
      <c r="K8" s="155">
        <f>INT(IF(H8&gt;0,VLOOKUP(INT(H8),'Podpůrná data'!$G$17:$H$61,2,FALSE)*(H8/INT(H8)),0))</f>
        <v>0</v>
      </c>
      <c r="L8" s="156">
        <f>J8*K8</f>
        <v>0</v>
      </c>
      <c r="M8" s="24"/>
      <c r="N8" s="17"/>
      <c r="O8" s="155">
        <f>IFERROR(INT(IF(M8="Ano",IF(N8&gt;H8,VLOOKUP(INT(H8),'Podpůrná data'!$G$17:$H$61,2,FALSE)*(H8/INT(H8)),VLOOKUP(INT(N8),'Podpůrná data'!$G$17:$H$61,2,FALSE)*(N8/INT(N8))))),0)</f>
        <v>0</v>
      </c>
      <c r="P8" s="156">
        <f>O8*'Podpůrná data'!$B$4*ROUND(I8,2)</f>
        <v>0</v>
      </c>
      <c r="Q8" s="156">
        <f>L8+P8</f>
        <v>0</v>
      </c>
      <c r="R8" s="98">
        <f t="shared" ref="R8:R57" si="0">IF(L8&gt;0,IF(ISTEXT(C8)=TRUE,0,1),0)</f>
        <v>0</v>
      </c>
      <c r="S8" s="162" t="str">
        <f>IF(L8&gt;0,1,"")</f>
        <v/>
      </c>
      <c r="T8" s="25">
        <f>IF($L8&gt;0,IF(ISBLANK(C8),1,0),0)</f>
        <v>0</v>
      </c>
      <c r="U8" s="25">
        <f>IF($L8&gt;0,IF(ISBLANK(E8),1,0),0)</f>
        <v>0</v>
      </c>
      <c r="V8" s="25">
        <f>IF($L8&gt;0,IF(ISBLANK(F8),1,0),0)</f>
        <v>0</v>
      </c>
      <c r="W8" s="25">
        <f t="shared" ref="W8:W57" si="1">IF($L8&gt;0,IF(ISBLANK(G8),1,0),0)</f>
        <v>0</v>
      </c>
    </row>
    <row r="9" spans="1:23" x14ac:dyDescent="0.25">
      <c r="B9" s="152" t="s">
        <v>5</v>
      </c>
      <c r="C9" s="326" t="str">
        <f>IF(ISBLANK('KA3 - výjezdová část'!C9),"",'KA3 - výjezdová část'!C9)</f>
        <v/>
      </c>
      <c r="D9" s="327"/>
      <c r="E9" s="67"/>
      <c r="F9" s="67"/>
      <c r="G9" s="67"/>
      <c r="H9" s="20"/>
      <c r="I9" s="21"/>
      <c r="J9" s="154">
        <f>ROUND(ROUND(I9,2)*IF(H9&gt;0,'Podpůrná data'!$B$3,0),2)</f>
        <v>0</v>
      </c>
      <c r="K9" s="155">
        <f>INT(IF(H9&gt;0,VLOOKUP(INT(H9),'Podpůrná data'!$G$17:$H$61,2,FALSE)*(H9/INT(H9)),0))</f>
        <v>0</v>
      </c>
      <c r="L9" s="156">
        <f t="shared" ref="L9:L57" si="2">J9*K9</f>
        <v>0</v>
      </c>
      <c r="M9" s="54"/>
      <c r="N9" s="20"/>
      <c r="O9" s="155">
        <f>IFERROR(INT(IF(M9="Ano",IF(N9&gt;H9,VLOOKUP(INT(H9),'Podpůrná data'!$G$17:$H$61,2,FALSE)*(H9/INT(H9)),VLOOKUP(INT(N9),'Podpůrná data'!$G$17:$H$61,2,FALSE)*(N9/INT(N9))))),0)</f>
        <v>0</v>
      </c>
      <c r="P9" s="156">
        <f>O9*'Podpůrná data'!$B$4*ROUND(I9,2)</f>
        <v>0</v>
      </c>
      <c r="Q9" s="156">
        <f t="shared" ref="Q9:Q57" si="3">L9+P9</f>
        <v>0</v>
      </c>
      <c r="R9" s="98">
        <f t="shared" si="0"/>
        <v>0</v>
      </c>
      <c r="S9" s="163" t="str">
        <f t="shared" ref="S9:S57" si="4">IF(L9&gt;0,1,"")</f>
        <v/>
      </c>
      <c r="T9" s="25">
        <f t="shared" ref="T9:T57" si="5">IF($L9&gt;0,IF(ISBLANK(C9),1,0),0)</f>
        <v>0</v>
      </c>
      <c r="U9" s="25">
        <f t="shared" ref="U9:V57" si="6">IF($L9&gt;0,IF(ISBLANK(E9),1,0),0)</f>
        <v>0</v>
      </c>
      <c r="V9" s="25">
        <f t="shared" si="6"/>
        <v>0</v>
      </c>
      <c r="W9" s="25">
        <f t="shared" si="1"/>
        <v>0</v>
      </c>
    </row>
    <row r="10" spans="1:23" x14ac:dyDescent="0.25">
      <c r="B10" s="152" t="s">
        <v>6</v>
      </c>
      <c r="C10" s="326" t="str">
        <f>IF(ISBLANK('KA3 - výjezdová část'!C10),"",'KA3 - výjezdová část'!C10)</f>
        <v/>
      </c>
      <c r="D10" s="327"/>
      <c r="E10" s="67"/>
      <c r="F10" s="67"/>
      <c r="G10" s="67"/>
      <c r="H10" s="20"/>
      <c r="I10" s="21"/>
      <c r="J10" s="154">
        <f>ROUND(ROUND(I10,2)*IF(H10&gt;0,'Podpůrná data'!$B$3,0),2)</f>
        <v>0</v>
      </c>
      <c r="K10" s="155">
        <f>INT(IF(H10&gt;0,VLOOKUP(INT(H10),'Podpůrná data'!$G$17:$H$61,2,FALSE)*(H10/INT(H10)),0))</f>
        <v>0</v>
      </c>
      <c r="L10" s="156">
        <f t="shared" si="2"/>
        <v>0</v>
      </c>
      <c r="M10" s="54"/>
      <c r="N10" s="20"/>
      <c r="O10" s="155">
        <f>IFERROR(INT(IF(M10="Ano",IF(N10&gt;H10,VLOOKUP(INT(H10),'Podpůrná data'!$G$17:$H$61,2,FALSE)*(H10/INT(H10)),VLOOKUP(INT(N10),'Podpůrná data'!$G$17:$H$61,2,FALSE)*(N10/INT(N10))))),0)</f>
        <v>0</v>
      </c>
      <c r="P10" s="156">
        <f>O10*'Podpůrná data'!$B$4*ROUND(I10,2)</f>
        <v>0</v>
      </c>
      <c r="Q10" s="156">
        <f t="shared" si="3"/>
        <v>0</v>
      </c>
      <c r="R10" s="98">
        <f t="shared" si="0"/>
        <v>0</v>
      </c>
      <c r="S10" s="163" t="str">
        <f t="shared" si="4"/>
        <v/>
      </c>
      <c r="T10" s="25">
        <f t="shared" si="5"/>
        <v>0</v>
      </c>
      <c r="U10" s="25">
        <f t="shared" si="6"/>
        <v>0</v>
      </c>
      <c r="V10" s="25">
        <f t="shared" si="6"/>
        <v>0</v>
      </c>
      <c r="W10" s="25">
        <f t="shared" si="1"/>
        <v>0</v>
      </c>
    </row>
    <row r="11" spans="1:23" x14ac:dyDescent="0.25">
      <c r="B11" s="152" t="s">
        <v>7</v>
      </c>
      <c r="C11" s="326" t="str">
        <f>IF(ISBLANK('KA3 - výjezdová část'!C11),"",'KA3 - výjezdová část'!C11)</f>
        <v/>
      </c>
      <c r="D11" s="327"/>
      <c r="E11" s="67"/>
      <c r="F11" s="67"/>
      <c r="G11" s="67"/>
      <c r="H11" s="20"/>
      <c r="I11" s="21"/>
      <c r="J11" s="154">
        <f>ROUND(ROUND(I11,2)*IF(H11&gt;0,'Podpůrná data'!$B$3,0),2)</f>
        <v>0</v>
      </c>
      <c r="K11" s="155">
        <f>INT(IF(H11&gt;0,VLOOKUP(INT(H11),'Podpůrná data'!$G$17:$H$61,2,FALSE)*(H11/INT(H11)),0))</f>
        <v>0</v>
      </c>
      <c r="L11" s="156">
        <f t="shared" si="2"/>
        <v>0</v>
      </c>
      <c r="M11" s="54"/>
      <c r="N11" s="20"/>
      <c r="O11" s="155">
        <f>IFERROR(INT(IF(M11="Ano",IF(N11&gt;H11,VLOOKUP(INT(H11),'Podpůrná data'!$G$17:$H$61,2,FALSE)*(H11/INT(H11)),VLOOKUP(INT(N11),'Podpůrná data'!$G$17:$H$61,2,FALSE)*(N11/INT(N11))))),0)</f>
        <v>0</v>
      </c>
      <c r="P11" s="156">
        <f>O11*'Podpůrná data'!$B$4*ROUND(I11,2)</f>
        <v>0</v>
      </c>
      <c r="Q11" s="156">
        <f t="shared" si="3"/>
        <v>0</v>
      </c>
      <c r="R11" s="98">
        <f t="shared" si="0"/>
        <v>0</v>
      </c>
      <c r="S11" s="163" t="str">
        <f t="shared" si="4"/>
        <v/>
      </c>
      <c r="T11" s="25">
        <f t="shared" si="5"/>
        <v>0</v>
      </c>
      <c r="U11" s="25">
        <f t="shared" si="6"/>
        <v>0</v>
      </c>
      <c r="V11" s="25">
        <f t="shared" si="6"/>
        <v>0</v>
      </c>
      <c r="W11" s="25">
        <f t="shared" si="1"/>
        <v>0</v>
      </c>
    </row>
    <row r="12" spans="1:23" x14ac:dyDescent="0.25">
      <c r="B12" s="152" t="s">
        <v>8</v>
      </c>
      <c r="C12" s="326" t="str">
        <f>IF(ISBLANK('KA3 - výjezdová část'!C12),"",'KA3 - výjezdová část'!C12)</f>
        <v/>
      </c>
      <c r="D12" s="327"/>
      <c r="E12" s="67"/>
      <c r="F12" s="67"/>
      <c r="G12" s="67"/>
      <c r="H12" s="20"/>
      <c r="I12" s="21"/>
      <c r="J12" s="154">
        <f>ROUND(ROUND(I12,2)*IF(H12&gt;0,'Podpůrná data'!$B$3,0),2)</f>
        <v>0</v>
      </c>
      <c r="K12" s="155">
        <f>INT(IF(H12&gt;0,VLOOKUP(INT(H12),'Podpůrná data'!$G$17:$H$61,2,FALSE)*(H12/INT(H12)),0))</f>
        <v>0</v>
      </c>
      <c r="L12" s="156">
        <f t="shared" si="2"/>
        <v>0</v>
      </c>
      <c r="M12" s="54"/>
      <c r="N12" s="20"/>
      <c r="O12" s="155">
        <f>IFERROR(INT(IF(M12="Ano",IF(N12&gt;H12,VLOOKUP(INT(H12),'Podpůrná data'!$G$17:$H$61,2,FALSE)*(H12/INT(H12)),VLOOKUP(INT(N12),'Podpůrná data'!$G$17:$H$61,2,FALSE)*(N12/INT(N12))))),0)</f>
        <v>0</v>
      </c>
      <c r="P12" s="156">
        <f>O12*'Podpůrná data'!$B$4*ROUND(I12,2)</f>
        <v>0</v>
      </c>
      <c r="Q12" s="156">
        <f t="shared" si="3"/>
        <v>0</v>
      </c>
      <c r="R12" s="98">
        <f t="shared" si="0"/>
        <v>0</v>
      </c>
      <c r="S12" s="163" t="str">
        <f t="shared" si="4"/>
        <v/>
      </c>
      <c r="T12" s="25">
        <f t="shared" si="5"/>
        <v>0</v>
      </c>
      <c r="U12" s="25">
        <f t="shared" si="6"/>
        <v>0</v>
      </c>
      <c r="V12" s="25">
        <f t="shared" si="6"/>
        <v>0</v>
      </c>
      <c r="W12" s="25">
        <f t="shared" si="1"/>
        <v>0</v>
      </c>
    </row>
    <row r="13" spans="1:23" x14ac:dyDescent="0.25">
      <c r="B13" s="152" t="s">
        <v>9</v>
      </c>
      <c r="C13" s="326" t="str">
        <f>IF(ISBLANK('KA3 - výjezdová část'!C13),"",'KA3 - výjezdová část'!C13)</f>
        <v/>
      </c>
      <c r="D13" s="327"/>
      <c r="E13" s="67"/>
      <c r="F13" s="67"/>
      <c r="G13" s="67"/>
      <c r="H13" s="20"/>
      <c r="I13" s="21"/>
      <c r="J13" s="154">
        <f>ROUND(ROUND(I13,2)*IF(H13&gt;0,'Podpůrná data'!$B$3,0),2)</f>
        <v>0</v>
      </c>
      <c r="K13" s="155">
        <f>INT(IF(H13&gt;0,VLOOKUP(INT(H13),'Podpůrná data'!$G$17:$H$61,2,FALSE)*(H13/INT(H13)),0))</f>
        <v>0</v>
      </c>
      <c r="L13" s="156">
        <f t="shared" si="2"/>
        <v>0</v>
      </c>
      <c r="M13" s="54"/>
      <c r="N13" s="20"/>
      <c r="O13" s="155">
        <f>IFERROR(INT(IF(M13="Ano",IF(N13&gt;H13,VLOOKUP(INT(H13),'Podpůrná data'!$G$17:$H$61,2,FALSE)*(H13/INT(H13)),VLOOKUP(INT(N13),'Podpůrná data'!$G$17:$H$61,2,FALSE)*(N13/INT(N13))))),0)</f>
        <v>0</v>
      </c>
      <c r="P13" s="156">
        <f>O13*'Podpůrná data'!$B$4*ROUND(I13,2)</f>
        <v>0</v>
      </c>
      <c r="Q13" s="156">
        <f t="shared" si="3"/>
        <v>0</v>
      </c>
      <c r="R13" s="98">
        <f t="shared" si="0"/>
        <v>0</v>
      </c>
      <c r="S13" s="163" t="str">
        <f t="shared" si="4"/>
        <v/>
      </c>
      <c r="T13" s="25">
        <f t="shared" si="5"/>
        <v>0</v>
      </c>
      <c r="U13" s="25">
        <f t="shared" si="6"/>
        <v>0</v>
      </c>
      <c r="V13" s="25">
        <f t="shared" si="6"/>
        <v>0</v>
      </c>
      <c r="W13" s="25">
        <f t="shared" si="1"/>
        <v>0</v>
      </c>
    </row>
    <row r="14" spans="1:23" x14ac:dyDescent="0.25">
      <c r="B14" s="152" t="s">
        <v>10</v>
      </c>
      <c r="C14" s="326" t="str">
        <f>IF(ISBLANK('KA3 - výjezdová část'!C14),"",'KA3 - výjezdová část'!C14)</f>
        <v/>
      </c>
      <c r="D14" s="327"/>
      <c r="E14" s="67"/>
      <c r="F14" s="67"/>
      <c r="G14" s="67"/>
      <c r="H14" s="20"/>
      <c r="I14" s="21"/>
      <c r="J14" s="154">
        <f>ROUND(ROUND(I14,2)*IF(H14&gt;0,'Podpůrná data'!$B$3,0),2)</f>
        <v>0</v>
      </c>
      <c r="K14" s="155">
        <f>INT(IF(H14&gt;0,VLOOKUP(INT(H14),'Podpůrná data'!$G$17:$H$61,2,FALSE)*(H14/INT(H14)),0))</f>
        <v>0</v>
      </c>
      <c r="L14" s="156">
        <f t="shared" si="2"/>
        <v>0</v>
      </c>
      <c r="M14" s="54"/>
      <c r="N14" s="20"/>
      <c r="O14" s="155">
        <f>IFERROR(INT(IF(M14="Ano",IF(N14&gt;H14,VLOOKUP(INT(H14),'Podpůrná data'!$G$17:$H$61,2,FALSE)*(H14/INT(H14)),VLOOKUP(INT(N14),'Podpůrná data'!$G$17:$H$61,2,FALSE)*(N14/INT(N14))))),0)</f>
        <v>0</v>
      </c>
      <c r="P14" s="156">
        <f>O14*'Podpůrná data'!$B$4*ROUND(I14,2)</f>
        <v>0</v>
      </c>
      <c r="Q14" s="156">
        <f t="shared" si="3"/>
        <v>0</v>
      </c>
      <c r="R14" s="98">
        <f t="shared" si="0"/>
        <v>0</v>
      </c>
      <c r="S14" s="163" t="str">
        <f t="shared" si="4"/>
        <v/>
      </c>
      <c r="T14" s="25">
        <f t="shared" si="5"/>
        <v>0</v>
      </c>
      <c r="U14" s="25">
        <f t="shared" si="6"/>
        <v>0</v>
      </c>
      <c r="V14" s="25">
        <f t="shared" si="6"/>
        <v>0</v>
      </c>
      <c r="W14" s="25">
        <f t="shared" si="1"/>
        <v>0</v>
      </c>
    </row>
    <row r="15" spans="1:23" x14ac:dyDescent="0.25">
      <c r="B15" s="152" t="s">
        <v>11</v>
      </c>
      <c r="C15" s="326" t="str">
        <f>IF(ISBLANK('KA3 - výjezdová část'!C15),"",'KA3 - výjezdová část'!C15)</f>
        <v/>
      </c>
      <c r="D15" s="327"/>
      <c r="E15" s="67"/>
      <c r="F15" s="67"/>
      <c r="G15" s="67"/>
      <c r="H15" s="20"/>
      <c r="I15" s="21"/>
      <c r="J15" s="154">
        <f>ROUND(ROUND(I15,2)*IF(H15&gt;0,'Podpůrná data'!$B$3,0),2)</f>
        <v>0</v>
      </c>
      <c r="K15" s="155">
        <f>INT(IF(H15&gt;0,VLOOKUP(INT(H15),'Podpůrná data'!$G$17:$H$61,2,FALSE)*(H15/INT(H15)),0))</f>
        <v>0</v>
      </c>
      <c r="L15" s="156">
        <f t="shared" si="2"/>
        <v>0</v>
      </c>
      <c r="M15" s="54"/>
      <c r="N15" s="20"/>
      <c r="O15" s="155">
        <f>IFERROR(INT(IF(M15="Ano",IF(N15&gt;H15,VLOOKUP(INT(H15),'Podpůrná data'!$G$17:$H$61,2,FALSE)*(H15/INT(H15)),VLOOKUP(INT(N15),'Podpůrná data'!$G$17:$H$61,2,FALSE)*(N15/INT(N15))))),0)</f>
        <v>0</v>
      </c>
      <c r="P15" s="156">
        <f>O15*'Podpůrná data'!$B$4*ROUND(I15,2)</f>
        <v>0</v>
      </c>
      <c r="Q15" s="156">
        <f t="shared" si="3"/>
        <v>0</v>
      </c>
      <c r="R15" s="98">
        <f t="shared" si="0"/>
        <v>0</v>
      </c>
      <c r="S15" s="163" t="str">
        <f t="shared" si="4"/>
        <v/>
      </c>
      <c r="T15" s="25">
        <f t="shared" si="5"/>
        <v>0</v>
      </c>
      <c r="U15" s="25">
        <f t="shared" si="6"/>
        <v>0</v>
      </c>
      <c r="V15" s="25">
        <f t="shared" si="6"/>
        <v>0</v>
      </c>
      <c r="W15" s="25">
        <f t="shared" si="1"/>
        <v>0</v>
      </c>
    </row>
    <row r="16" spans="1:23" x14ac:dyDescent="0.25">
      <c r="B16" s="152" t="s">
        <v>12</v>
      </c>
      <c r="C16" s="326" t="str">
        <f>IF(ISBLANK('KA3 - výjezdová část'!C16),"",'KA3 - výjezdová část'!C16)</f>
        <v/>
      </c>
      <c r="D16" s="327"/>
      <c r="E16" s="67"/>
      <c r="F16" s="67"/>
      <c r="G16" s="67"/>
      <c r="H16" s="20"/>
      <c r="I16" s="21"/>
      <c r="J16" s="154">
        <f>ROUND(ROUND(I16,2)*IF(H16&gt;0,'Podpůrná data'!$B$3,0),2)</f>
        <v>0</v>
      </c>
      <c r="K16" s="155">
        <f>INT(IF(H16&gt;0,VLOOKUP(INT(H16),'Podpůrná data'!$G$17:$H$61,2,FALSE)*(H16/INT(H16)),0))</f>
        <v>0</v>
      </c>
      <c r="L16" s="156">
        <f t="shared" si="2"/>
        <v>0</v>
      </c>
      <c r="M16" s="54"/>
      <c r="N16" s="20"/>
      <c r="O16" s="155">
        <f>IFERROR(INT(IF(M16="Ano",IF(N16&gt;H16,VLOOKUP(INT(H16),'Podpůrná data'!$G$17:$H$61,2,FALSE)*(H16/INT(H16)),VLOOKUP(INT(N16),'Podpůrná data'!$G$17:$H$61,2,FALSE)*(N16/INT(N16))))),0)</f>
        <v>0</v>
      </c>
      <c r="P16" s="156">
        <f>O16*'Podpůrná data'!$B$4*ROUND(I16,2)</f>
        <v>0</v>
      </c>
      <c r="Q16" s="156">
        <f t="shared" si="3"/>
        <v>0</v>
      </c>
      <c r="R16" s="98">
        <f t="shared" si="0"/>
        <v>0</v>
      </c>
      <c r="S16" s="163" t="str">
        <f t="shared" si="4"/>
        <v/>
      </c>
      <c r="T16" s="25">
        <f t="shared" si="5"/>
        <v>0</v>
      </c>
      <c r="U16" s="25">
        <f t="shared" si="6"/>
        <v>0</v>
      </c>
      <c r="V16" s="25">
        <f t="shared" si="6"/>
        <v>0</v>
      </c>
      <c r="W16" s="25">
        <f t="shared" si="1"/>
        <v>0</v>
      </c>
    </row>
    <row r="17" spans="2:23" x14ac:dyDescent="0.25">
      <c r="B17" s="152" t="s">
        <v>13</v>
      </c>
      <c r="C17" s="326" t="str">
        <f>IF(ISBLANK('KA3 - výjezdová část'!C17),"",'KA3 - výjezdová část'!C17)</f>
        <v/>
      </c>
      <c r="D17" s="327"/>
      <c r="E17" s="67"/>
      <c r="F17" s="67"/>
      <c r="G17" s="67"/>
      <c r="H17" s="20"/>
      <c r="I17" s="21"/>
      <c r="J17" s="154">
        <f>ROUND(ROUND(I17,2)*IF(H17&gt;0,'Podpůrná data'!$B$3,0),2)</f>
        <v>0</v>
      </c>
      <c r="K17" s="155">
        <f>INT(IF(H17&gt;0,VLOOKUP(INT(H17),'Podpůrná data'!$G$17:$H$61,2,FALSE)*(H17/INT(H17)),0))</f>
        <v>0</v>
      </c>
      <c r="L17" s="156">
        <f t="shared" si="2"/>
        <v>0</v>
      </c>
      <c r="M17" s="54"/>
      <c r="N17" s="20"/>
      <c r="O17" s="155">
        <f>IFERROR(INT(IF(M17="Ano",IF(N17&gt;H17,VLOOKUP(INT(H17),'Podpůrná data'!$G$17:$H$61,2,FALSE)*(H17/INT(H17)),VLOOKUP(INT(N17),'Podpůrná data'!$G$17:$H$61,2,FALSE)*(N17/INT(N17))))),0)</f>
        <v>0</v>
      </c>
      <c r="P17" s="156">
        <f>O17*'Podpůrná data'!$B$4*ROUND(I17,2)</f>
        <v>0</v>
      </c>
      <c r="Q17" s="156">
        <f t="shared" si="3"/>
        <v>0</v>
      </c>
      <c r="R17" s="98">
        <f t="shared" si="0"/>
        <v>0</v>
      </c>
      <c r="S17" s="163" t="str">
        <f t="shared" si="4"/>
        <v/>
      </c>
      <c r="T17" s="25">
        <f t="shared" si="5"/>
        <v>0</v>
      </c>
      <c r="U17" s="25">
        <f t="shared" si="6"/>
        <v>0</v>
      </c>
      <c r="V17" s="25">
        <f t="shared" si="6"/>
        <v>0</v>
      </c>
      <c r="W17" s="25">
        <f t="shared" si="1"/>
        <v>0</v>
      </c>
    </row>
    <row r="18" spans="2:23" x14ac:dyDescent="0.25">
      <c r="B18" s="152" t="s">
        <v>14</v>
      </c>
      <c r="C18" s="326" t="str">
        <f>IF(ISBLANK('KA3 - výjezdová část'!C18),"",'KA3 - výjezdová část'!C18)</f>
        <v/>
      </c>
      <c r="D18" s="327"/>
      <c r="E18" s="67"/>
      <c r="F18" s="67"/>
      <c r="G18" s="67"/>
      <c r="H18" s="20"/>
      <c r="I18" s="21"/>
      <c r="J18" s="154">
        <f>ROUND(ROUND(I18,2)*IF(H18&gt;0,'Podpůrná data'!$B$3,0),2)</f>
        <v>0</v>
      </c>
      <c r="K18" s="155">
        <f>INT(IF(H18&gt;0,VLOOKUP(INT(H18),'Podpůrná data'!$G$17:$H$61,2,FALSE)*(H18/INT(H18)),0))</f>
        <v>0</v>
      </c>
      <c r="L18" s="156">
        <f t="shared" si="2"/>
        <v>0</v>
      </c>
      <c r="M18" s="54"/>
      <c r="N18" s="20"/>
      <c r="O18" s="155">
        <f>IFERROR(INT(IF(M18="Ano",IF(N18&gt;H18,VLOOKUP(INT(H18),'Podpůrná data'!$G$17:$H$61,2,FALSE)*(H18/INT(H18)),VLOOKUP(INT(N18),'Podpůrná data'!$G$17:$H$61,2,FALSE)*(N18/INT(N18))))),0)</f>
        <v>0</v>
      </c>
      <c r="P18" s="156">
        <f>O18*'Podpůrná data'!$B$4*ROUND(I18,2)</f>
        <v>0</v>
      </c>
      <c r="Q18" s="156">
        <f t="shared" si="3"/>
        <v>0</v>
      </c>
      <c r="R18" s="98">
        <f t="shared" si="0"/>
        <v>0</v>
      </c>
      <c r="S18" s="163" t="str">
        <f t="shared" si="4"/>
        <v/>
      </c>
      <c r="T18" s="25">
        <f t="shared" si="5"/>
        <v>0</v>
      </c>
      <c r="U18" s="25">
        <f t="shared" si="6"/>
        <v>0</v>
      </c>
      <c r="V18" s="25">
        <f t="shared" si="6"/>
        <v>0</v>
      </c>
      <c r="W18" s="25">
        <f t="shared" si="1"/>
        <v>0</v>
      </c>
    </row>
    <row r="19" spans="2:23" x14ac:dyDescent="0.25">
      <c r="B19" s="152" t="s">
        <v>15</v>
      </c>
      <c r="C19" s="326" t="str">
        <f>IF(ISBLANK('KA3 - výjezdová část'!C19),"",'KA3 - výjezdová část'!C19)</f>
        <v/>
      </c>
      <c r="D19" s="327"/>
      <c r="E19" s="67"/>
      <c r="F19" s="67"/>
      <c r="G19" s="67"/>
      <c r="H19" s="20"/>
      <c r="I19" s="21"/>
      <c r="J19" s="154">
        <f>ROUND(ROUND(I19,2)*IF(H19&gt;0,'Podpůrná data'!$B$3,0),2)</f>
        <v>0</v>
      </c>
      <c r="K19" s="155">
        <f>INT(IF(H19&gt;0,VLOOKUP(INT(H19),'Podpůrná data'!$G$17:$H$61,2,FALSE)*(H19/INT(H19)),0))</f>
        <v>0</v>
      </c>
      <c r="L19" s="156">
        <f t="shared" si="2"/>
        <v>0</v>
      </c>
      <c r="M19" s="54"/>
      <c r="N19" s="20"/>
      <c r="O19" s="155">
        <f>IFERROR(INT(IF(M19="Ano",IF(N19&gt;H19,VLOOKUP(INT(H19),'Podpůrná data'!$G$17:$H$61,2,FALSE)*(H19/INT(H19)),VLOOKUP(INT(N19),'Podpůrná data'!$G$17:$H$61,2,FALSE)*(N19/INT(N19))))),0)</f>
        <v>0</v>
      </c>
      <c r="P19" s="156">
        <f>O19*'Podpůrná data'!$B$4*ROUND(I19,2)</f>
        <v>0</v>
      </c>
      <c r="Q19" s="156">
        <f t="shared" si="3"/>
        <v>0</v>
      </c>
      <c r="R19" s="98">
        <f t="shared" si="0"/>
        <v>0</v>
      </c>
      <c r="S19" s="163" t="str">
        <f t="shared" si="4"/>
        <v/>
      </c>
      <c r="T19" s="25">
        <f t="shared" si="5"/>
        <v>0</v>
      </c>
      <c r="U19" s="25">
        <f t="shared" si="6"/>
        <v>0</v>
      </c>
      <c r="V19" s="25">
        <f t="shared" si="6"/>
        <v>0</v>
      </c>
      <c r="W19" s="25">
        <f t="shared" si="1"/>
        <v>0</v>
      </c>
    </row>
    <row r="20" spans="2:23" x14ac:dyDescent="0.25">
      <c r="B20" s="152" t="s">
        <v>16</v>
      </c>
      <c r="C20" s="326" t="str">
        <f>IF(ISBLANK('KA3 - výjezdová část'!C20),"",'KA3 - výjezdová část'!C20)</f>
        <v/>
      </c>
      <c r="D20" s="327"/>
      <c r="E20" s="67"/>
      <c r="F20" s="67"/>
      <c r="G20" s="67"/>
      <c r="H20" s="20"/>
      <c r="I20" s="21"/>
      <c r="J20" s="154">
        <f>ROUND(ROUND(I20,2)*IF(H20&gt;0,'Podpůrná data'!$B$3,0),2)</f>
        <v>0</v>
      </c>
      <c r="K20" s="155">
        <f>INT(IF(H20&gt;0,VLOOKUP(INT(H20),'Podpůrná data'!$G$17:$H$61,2,FALSE)*(H20/INT(H20)),0))</f>
        <v>0</v>
      </c>
      <c r="L20" s="156">
        <f t="shared" si="2"/>
        <v>0</v>
      </c>
      <c r="M20" s="54"/>
      <c r="N20" s="20"/>
      <c r="O20" s="155">
        <f>IFERROR(INT(IF(M20="Ano",IF(N20&gt;H20,VLOOKUP(INT(H20),'Podpůrná data'!$G$17:$H$61,2,FALSE)*(H20/INT(H20)),VLOOKUP(INT(N20),'Podpůrná data'!$G$17:$H$61,2,FALSE)*(N20/INT(N20))))),0)</f>
        <v>0</v>
      </c>
      <c r="P20" s="156">
        <f>O20*'Podpůrná data'!$B$4*ROUND(I20,2)</f>
        <v>0</v>
      </c>
      <c r="Q20" s="156">
        <f t="shared" si="3"/>
        <v>0</v>
      </c>
      <c r="R20" s="98">
        <f t="shared" si="0"/>
        <v>0</v>
      </c>
      <c r="S20" s="163" t="str">
        <f t="shared" si="4"/>
        <v/>
      </c>
      <c r="T20" s="25">
        <f t="shared" si="5"/>
        <v>0</v>
      </c>
      <c r="U20" s="25">
        <f t="shared" si="6"/>
        <v>0</v>
      </c>
      <c r="V20" s="25">
        <f t="shared" si="6"/>
        <v>0</v>
      </c>
      <c r="W20" s="25">
        <f t="shared" si="1"/>
        <v>0</v>
      </c>
    </row>
    <row r="21" spans="2:23" x14ac:dyDescent="0.25">
      <c r="B21" s="152" t="s">
        <v>17</v>
      </c>
      <c r="C21" s="326" t="str">
        <f>IF(ISBLANK('KA3 - výjezdová část'!C21),"",'KA3 - výjezdová část'!C21)</f>
        <v/>
      </c>
      <c r="D21" s="327"/>
      <c r="E21" s="67"/>
      <c r="F21" s="67"/>
      <c r="G21" s="67"/>
      <c r="H21" s="20"/>
      <c r="I21" s="21"/>
      <c r="J21" s="154">
        <f>ROUND(ROUND(I21,2)*IF(H21&gt;0,'Podpůrná data'!$B$3,0),2)</f>
        <v>0</v>
      </c>
      <c r="K21" s="155">
        <f>INT(IF(H21&gt;0,VLOOKUP(INT(H21),'Podpůrná data'!$G$17:$H$61,2,FALSE)*(H21/INT(H21)),0))</f>
        <v>0</v>
      </c>
      <c r="L21" s="156">
        <f t="shared" si="2"/>
        <v>0</v>
      </c>
      <c r="M21" s="54"/>
      <c r="N21" s="20"/>
      <c r="O21" s="155">
        <f>IFERROR(INT(IF(M21="Ano",IF(N21&gt;H21,VLOOKUP(INT(H21),'Podpůrná data'!$G$17:$H$61,2,FALSE)*(H21/INT(H21)),VLOOKUP(INT(N21),'Podpůrná data'!$G$17:$H$61,2,FALSE)*(N21/INT(N21))))),0)</f>
        <v>0</v>
      </c>
      <c r="P21" s="156">
        <f>O21*'Podpůrná data'!$B$4*ROUND(I21,2)</f>
        <v>0</v>
      </c>
      <c r="Q21" s="156">
        <f t="shared" si="3"/>
        <v>0</v>
      </c>
      <c r="R21" s="98">
        <f t="shared" si="0"/>
        <v>0</v>
      </c>
      <c r="S21" s="163" t="str">
        <f t="shared" si="4"/>
        <v/>
      </c>
      <c r="T21" s="25">
        <f t="shared" si="5"/>
        <v>0</v>
      </c>
      <c r="U21" s="25">
        <f t="shared" si="6"/>
        <v>0</v>
      </c>
      <c r="V21" s="25">
        <f t="shared" si="6"/>
        <v>0</v>
      </c>
      <c r="W21" s="25">
        <f t="shared" si="1"/>
        <v>0</v>
      </c>
    </row>
    <row r="22" spans="2:23" x14ac:dyDescent="0.25">
      <c r="B22" s="152" t="s">
        <v>18</v>
      </c>
      <c r="C22" s="326" t="str">
        <f>IF(ISBLANK('KA3 - výjezdová část'!C22),"",'KA3 - výjezdová část'!C22)</f>
        <v/>
      </c>
      <c r="D22" s="327"/>
      <c r="E22" s="67"/>
      <c r="F22" s="67"/>
      <c r="G22" s="67"/>
      <c r="H22" s="20"/>
      <c r="I22" s="21"/>
      <c r="J22" s="154">
        <f>ROUND(ROUND(I22,2)*IF(H22&gt;0,'Podpůrná data'!$B$3,0),2)</f>
        <v>0</v>
      </c>
      <c r="K22" s="155">
        <f>INT(IF(H22&gt;0,VLOOKUP(INT(H22),'Podpůrná data'!$G$17:$H$61,2,FALSE)*(H22/INT(H22)),0))</f>
        <v>0</v>
      </c>
      <c r="L22" s="156">
        <f t="shared" si="2"/>
        <v>0</v>
      </c>
      <c r="M22" s="54"/>
      <c r="N22" s="20"/>
      <c r="O22" s="155">
        <f>IFERROR(INT(IF(M22="Ano",IF(N22&gt;H22,VLOOKUP(INT(H22),'Podpůrná data'!$G$17:$H$61,2,FALSE)*(H22/INT(H22)),VLOOKUP(INT(N22),'Podpůrná data'!$G$17:$H$61,2,FALSE)*(N22/INT(N22))))),0)</f>
        <v>0</v>
      </c>
      <c r="P22" s="156">
        <f>O22*'Podpůrná data'!$B$4*ROUND(I22,2)</f>
        <v>0</v>
      </c>
      <c r="Q22" s="156">
        <f t="shared" si="3"/>
        <v>0</v>
      </c>
      <c r="R22" s="98">
        <f t="shared" si="0"/>
        <v>0</v>
      </c>
      <c r="S22" s="163" t="str">
        <f t="shared" si="4"/>
        <v/>
      </c>
      <c r="T22" s="25">
        <f t="shared" si="5"/>
        <v>0</v>
      </c>
      <c r="U22" s="25">
        <f t="shared" si="6"/>
        <v>0</v>
      </c>
      <c r="V22" s="25">
        <f t="shared" si="6"/>
        <v>0</v>
      </c>
      <c r="W22" s="25">
        <f t="shared" si="1"/>
        <v>0</v>
      </c>
    </row>
    <row r="23" spans="2:23" x14ac:dyDescent="0.25">
      <c r="B23" s="152" t="s">
        <v>19</v>
      </c>
      <c r="C23" s="326" t="str">
        <f>IF(ISBLANK('KA3 - výjezdová část'!C23),"",'KA3 - výjezdová část'!C23)</f>
        <v/>
      </c>
      <c r="D23" s="327"/>
      <c r="E23" s="67"/>
      <c r="F23" s="67"/>
      <c r="G23" s="67"/>
      <c r="H23" s="20"/>
      <c r="I23" s="21"/>
      <c r="J23" s="154">
        <f>ROUND(ROUND(I23,2)*IF(H23&gt;0,'Podpůrná data'!$B$3,0),2)</f>
        <v>0</v>
      </c>
      <c r="K23" s="155">
        <f>INT(IF(H23&gt;0,VLOOKUP(INT(H23),'Podpůrná data'!$G$17:$H$61,2,FALSE)*(H23/INT(H23)),0))</f>
        <v>0</v>
      </c>
      <c r="L23" s="156">
        <f t="shared" si="2"/>
        <v>0</v>
      </c>
      <c r="M23" s="54"/>
      <c r="N23" s="20"/>
      <c r="O23" s="155">
        <f>IFERROR(INT(IF(M23="Ano",IF(N23&gt;H23,VLOOKUP(INT(H23),'Podpůrná data'!$G$17:$H$61,2,FALSE)*(H23/INT(H23)),VLOOKUP(INT(N23),'Podpůrná data'!$G$17:$H$61,2,FALSE)*(N23/INT(N23))))),0)</f>
        <v>0</v>
      </c>
      <c r="P23" s="160">
        <f>O23*'Podpůrná data'!$B$4*ROUND(I23,2)</f>
        <v>0</v>
      </c>
      <c r="Q23" s="160">
        <f t="shared" si="3"/>
        <v>0</v>
      </c>
      <c r="R23" s="98">
        <f t="shared" si="0"/>
        <v>0</v>
      </c>
      <c r="S23" s="163" t="str">
        <f t="shared" si="4"/>
        <v/>
      </c>
      <c r="T23" s="25">
        <f t="shared" si="5"/>
        <v>0</v>
      </c>
      <c r="U23" s="25">
        <f t="shared" si="6"/>
        <v>0</v>
      </c>
      <c r="V23" s="25">
        <f t="shared" si="6"/>
        <v>0</v>
      </c>
      <c r="W23" s="25">
        <f t="shared" si="1"/>
        <v>0</v>
      </c>
    </row>
    <row r="24" spans="2:23" x14ac:dyDescent="0.25">
      <c r="B24" s="152" t="s">
        <v>20</v>
      </c>
      <c r="C24" s="326" t="str">
        <f>IF(ISBLANK('KA3 - výjezdová část'!C24),"",'KA3 - výjezdová část'!C24)</f>
        <v/>
      </c>
      <c r="D24" s="327"/>
      <c r="E24" s="67"/>
      <c r="F24" s="67"/>
      <c r="G24" s="67"/>
      <c r="H24" s="20"/>
      <c r="I24" s="21"/>
      <c r="J24" s="154">
        <f>ROUND(ROUND(I24,2)*IF(H24&gt;0,'Podpůrná data'!$B$3,0),2)</f>
        <v>0</v>
      </c>
      <c r="K24" s="155">
        <f>INT(IF(H24&gt;0,VLOOKUP(INT(H24),'Podpůrná data'!$G$17:$H$61,2,FALSE)*(H24/INT(H24)),0))</f>
        <v>0</v>
      </c>
      <c r="L24" s="156">
        <f t="shared" si="2"/>
        <v>0</v>
      </c>
      <c r="M24" s="54"/>
      <c r="N24" s="20"/>
      <c r="O24" s="155">
        <f>IFERROR(INT(IF(M24="Ano",IF(N24&gt;H24,VLOOKUP(INT(H24),'Podpůrná data'!$G$17:$H$61,2,FALSE)*(H24/INT(H24)),VLOOKUP(INT(N24),'Podpůrná data'!$G$17:$H$61,2,FALSE)*(N24/INT(N24))))),0)</f>
        <v>0</v>
      </c>
      <c r="P24" s="160">
        <f>O24*'Podpůrná data'!$B$4*ROUND(I24,2)</f>
        <v>0</v>
      </c>
      <c r="Q24" s="160">
        <f t="shared" si="3"/>
        <v>0</v>
      </c>
      <c r="R24" s="98">
        <f t="shared" si="0"/>
        <v>0</v>
      </c>
      <c r="S24" s="163" t="str">
        <f t="shared" si="4"/>
        <v/>
      </c>
      <c r="T24" s="25">
        <f t="shared" si="5"/>
        <v>0</v>
      </c>
      <c r="U24" s="25">
        <f t="shared" si="6"/>
        <v>0</v>
      </c>
      <c r="V24" s="25">
        <f t="shared" si="6"/>
        <v>0</v>
      </c>
      <c r="W24" s="25">
        <f t="shared" si="1"/>
        <v>0</v>
      </c>
    </row>
    <row r="25" spans="2:23" x14ac:dyDescent="0.25">
      <c r="B25" s="152" t="s">
        <v>21</v>
      </c>
      <c r="C25" s="326" t="str">
        <f>IF(ISBLANK('KA3 - výjezdová část'!C25),"",'KA3 - výjezdová část'!C25)</f>
        <v/>
      </c>
      <c r="D25" s="327"/>
      <c r="E25" s="67"/>
      <c r="F25" s="67"/>
      <c r="G25" s="67"/>
      <c r="H25" s="20"/>
      <c r="I25" s="21"/>
      <c r="J25" s="154">
        <f>ROUND(ROUND(I25,2)*IF(H25&gt;0,'Podpůrná data'!$B$3,0),2)</f>
        <v>0</v>
      </c>
      <c r="K25" s="155">
        <f>INT(IF(H25&gt;0,VLOOKUP(INT(H25),'Podpůrná data'!$G$17:$H$61,2,FALSE)*(H25/INT(H25)),0))</f>
        <v>0</v>
      </c>
      <c r="L25" s="156">
        <f t="shared" si="2"/>
        <v>0</v>
      </c>
      <c r="M25" s="54"/>
      <c r="N25" s="20"/>
      <c r="O25" s="155">
        <f>IFERROR(INT(IF(M25="Ano",IF(N25&gt;H25,VLOOKUP(INT(H25),'Podpůrná data'!$G$17:$H$61,2,FALSE)*(H25/INT(H25)),VLOOKUP(INT(N25),'Podpůrná data'!$G$17:$H$61,2,FALSE)*(N25/INT(N25))))),0)</f>
        <v>0</v>
      </c>
      <c r="P25" s="160">
        <f>O25*'Podpůrná data'!$B$4*ROUND(I25,2)</f>
        <v>0</v>
      </c>
      <c r="Q25" s="160">
        <f t="shared" si="3"/>
        <v>0</v>
      </c>
      <c r="R25" s="98">
        <f t="shared" si="0"/>
        <v>0</v>
      </c>
      <c r="S25" s="163" t="str">
        <f t="shared" si="4"/>
        <v/>
      </c>
      <c r="T25" s="25">
        <f t="shared" si="5"/>
        <v>0</v>
      </c>
      <c r="U25" s="25">
        <f t="shared" si="6"/>
        <v>0</v>
      </c>
      <c r="V25" s="25">
        <f t="shared" si="6"/>
        <v>0</v>
      </c>
      <c r="W25" s="25">
        <f t="shared" si="1"/>
        <v>0</v>
      </c>
    </row>
    <row r="26" spans="2:23" x14ac:dyDescent="0.25">
      <c r="B26" s="152" t="s">
        <v>22</v>
      </c>
      <c r="C26" s="326" t="str">
        <f>IF(ISBLANK('KA3 - výjezdová část'!C26),"",'KA3 - výjezdová část'!C26)</f>
        <v/>
      </c>
      <c r="D26" s="327"/>
      <c r="E26" s="67"/>
      <c r="F26" s="67"/>
      <c r="G26" s="67"/>
      <c r="H26" s="20"/>
      <c r="I26" s="21"/>
      <c r="J26" s="154">
        <f>ROUND(ROUND(I26,2)*IF(H26&gt;0,'Podpůrná data'!$B$3,0),2)</f>
        <v>0</v>
      </c>
      <c r="K26" s="155">
        <f>INT(IF(H26&gt;0,VLOOKUP(INT(H26),'Podpůrná data'!$G$17:$H$61,2,FALSE)*(H26/INT(H26)),0))</f>
        <v>0</v>
      </c>
      <c r="L26" s="156">
        <f t="shared" si="2"/>
        <v>0</v>
      </c>
      <c r="M26" s="54"/>
      <c r="N26" s="20"/>
      <c r="O26" s="155">
        <f>IFERROR(INT(IF(M26="Ano",IF(N26&gt;H26,VLOOKUP(INT(H26),'Podpůrná data'!$G$17:$H$61,2,FALSE)*(H26/INT(H26)),VLOOKUP(INT(N26),'Podpůrná data'!$G$17:$H$61,2,FALSE)*(N26/INT(N26))))),0)</f>
        <v>0</v>
      </c>
      <c r="P26" s="160">
        <f>O26*'Podpůrná data'!$B$4*ROUND(I26,2)</f>
        <v>0</v>
      </c>
      <c r="Q26" s="160">
        <f t="shared" si="3"/>
        <v>0</v>
      </c>
      <c r="R26" s="98">
        <f t="shared" si="0"/>
        <v>0</v>
      </c>
      <c r="S26" s="163" t="str">
        <f t="shared" si="4"/>
        <v/>
      </c>
      <c r="T26" s="25">
        <f t="shared" si="5"/>
        <v>0</v>
      </c>
      <c r="U26" s="25">
        <f t="shared" si="6"/>
        <v>0</v>
      </c>
      <c r="V26" s="25">
        <f t="shared" si="6"/>
        <v>0</v>
      </c>
      <c r="W26" s="25">
        <f t="shared" si="1"/>
        <v>0</v>
      </c>
    </row>
    <row r="27" spans="2:23" x14ac:dyDescent="0.25">
      <c r="B27" s="152" t="s">
        <v>23</v>
      </c>
      <c r="C27" s="326" t="str">
        <f>IF(ISBLANK('KA3 - výjezdová část'!C27),"",'KA3 - výjezdová část'!C27)</f>
        <v/>
      </c>
      <c r="D27" s="327"/>
      <c r="E27" s="67"/>
      <c r="F27" s="67"/>
      <c r="G27" s="67"/>
      <c r="H27" s="20"/>
      <c r="I27" s="21"/>
      <c r="J27" s="154">
        <f>ROUND(ROUND(I27,2)*IF(H27&gt;0,'Podpůrná data'!$B$3,0),2)</f>
        <v>0</v>
      </c>
      <c r="K27" s="155">
        <f>INT(IF(H27&gt;0,VLOOKUP(INT(H27),'Podpůrná data'!$G$17:$H$61,2,FALSE)*(H27/INT(H27)),0))</f>
        <v>0</v>
      </c>
      <c r="L27" s="156">
        <f t="shared" si="2"/>
        <v>0</v>
      </c>
      <c r="M27" s="54"/>
      <c r="N27" s="20"/>
      <c r="O27" s="155">
        <f>IFERROR(INT(IF(M27="Ano",IF(N27&gt;H27,VLOOKUP(INT(H27),'Podpůrná data'!$G$17:$H$61,2,FALSE)*(H27/INT(H27)),VLOOKUP(INT(N27),'Podpůrná data'!$G$17:$H$61,2,FALSE)*(N27/INT(N27))))),0)</f>
        <v>0</v>
      </c>
      <c r="P27" s="160">
        <f>O27*'Podpůrná data'!$B$4*ROUND(I27,2)</f>
        <v>0</v>
      </c>
      <c r="Q27" s="160">
        <f t="shared" si="3"/>
        <v>0</v>
      </c>
      <c r="R27" s="98">
        <f t="shared" si="0"/>
        <v>0</v>
      </c>
      <c r="S27" s="163" t="str">
        <f t="shared" si="4"/>
        <v/>
      </c>
      <c r="T27" s="25">
        <f t="shared" si="5"/>
        <v>0</v>
      </c>
      <c r="U27" s="25">
        <f t="shared" si="6"/>
        <v>0</v>
      </c>
      <c r="V27" s="25">
        <f t="shared" si="6"/>
        <v>0</v>
      </c>
      <c r="W27" s="25">
        <f t="shared" si="1"/>
        <v>0</v>
      </c>
    </row>
    <row r="28" spans="2:23" x14ac:dyDescent="0.25">
      <c r="B28" s="152" t="s">
        <v>24</v>
      </c>
      <c r="C28" s="326" t="str">
        <f>IF(ISBLANK('KA3 - výjezdová část'!C28),"",'KA3 - výjezdová část'!C28)</f>
        <v/>
      </c>
      <c r="D28" s="327"/>
      <c r="E28" s="67"/>
      <c r="F28" s="67"/>
      <c r="G28" s="67"/>
      <c r="H28" s="20"/>
      <c r="I28" s="21"/>
      <c r="J28" s="154">
        <f>ROUND(ROUND(I28,2)*IF(H28&gt;0,'Podpůrná data'!$B$3,0),2)</f>
        <v>0</v>
      </c>
      <c r="K28" s="155">
        <f>INT(IF(H28&gt;0,VLOOKUP(INT(H28),'Podpůrná data'!$G$17:$H$61,2,FALSE)*(H28/INT(H28)),0))</f>
        <v>0</v>
      </c>
      <c r="L28" s="156">
        <f t="shared" si="2"/>
        <v>0</v>
      </c>
      <c r="M28" s="54"/>
      <c r="N28" s="20"/>
      <c r="O28" s="155">
        <f>IFERROR(INT(IF(M28="Ano",IF(N28&gt;H28,VLOOKUP(INT(H28),'Podpůrná data'!$G$17:$H$61,2,FALSE)*(H28/INT(H28)),VLOOKUP(INT(N28),'Podpůrná data'!$G$17:$H$61,2,FALSE)*(N28/INT(N28))))),0)</f>
        <v>0</v>
      </c>
      <c r="P28" s="160">
        <f>O28*'Podpůrná data'!$B$4*ROUND(I28,2)</f>
        <v>0</v>
      </c>
      <c r="Q28" s="160">
        <f t="shared" si="3"/>
        <v>0</v>
      </c>
      <c r="R28" s="98">
        <f t="shared" si="0"/>
        <v>0</v>
      </c>
      <c r="S28" s="163" t="str">
        <f t="shared" si="4"/>
        <v/>
      </c>
      <c r="T28" s="25">
        <f t="shared" si="5"/>
        <v>0</v>
      </c>
      <c r="U28" s="25">
        <f t="shared" si="6"/>
        <v>0</v>
      </c>
      <c r="V28" s="25">
        <f t="shared" si="6"/>
        <v>0</v>
      </c>
      <c r="W28" s="25">
        <f t="shared" si="1"/>
        <v>0</v>
      </c>
    </row>
    <row r="29" spans="2:23" x14ac:dyDescent="0.25">
      <c r="B29" s="152" t="s">
        <v>25</v>
      </c>
      <c r="C29" s="326" t="str">
        <f>IF(ISBLANK('KA3 - výjezdová část'!C29),"",'KA3 - výjezdová část'!C29)</f>
        <v/>
      </c>
      <c r="D29" s="327"/>
      <c r="E29" s="67"/>
      <c r="F29" s="67"/>
      <c r="G29" s="67"/>
      <c r="H29" s="20"/>
      <c r="I29" s="21"/>
      <c r="J29" s="154">
        <f>ROUND(ROUND(I29,2)*IF(H29&gt;0,'Podpůrná data'!$B$3,0),2)</f>
        <v>0</v>
      </c>
      <c r="K29" s="155">
        <f>INT(IF(H29&gt;0,VLOOKUP(INT(H29),'Podpůrná data'!$G$17:$H$61,2,FALSE)*(H29/INT(H29)),0))</f>
        <v>0</v>
      </c>
      <c r="L29" s="156">
        <f t="shared" si="2"/>
        <v>0</v>
      </c>
      <c r="M29" s="54"/>
      <c r="N29" s="20"/>
      <c r="O29" s="155">
        <f>IFERROR(INT(IF(M29="Ano",IF(N29&gt;H29,VLOOKUP(INT(H29),'Podpůrná data'!$G$17:$H$61,2,FALSE)*(H29/INT(H29)),VLOOKUP(INT(N29),'Podpůrná data'!$G$17:$H$61,2,FALSE)*(N29/INT(N29))))),0)</f>
        <v>0</v>
      </c>
      <c r="P29" s="160">
        <f>O29*'Podpůrná data'!$B$4*ROUND(I29,2)</f>
        <v>0</v>
      </c>
      <c r="Q29" s="160">
        <f t="shared" si="3"/>
        <v>0</v>
      </c>
      <c r="R29" s="98">
        <f t="shared" si="0"/>
        <v>0</v>
      </c>
      <c r="S29" s="163" t="str">
        <f t="shared" si="4"/>
        <v/>
      </c>
      <c r="T29" s="25">
        <f t="shared" si="5"/>
        <v>0</v>
      </c>
      <c r="U29" s="25">
        <f t="shared" si="6"/>
        <v>0</v>
      </c>
      <c r="V29" s="25">
        <f t="shared" si="6"/>
        <v>0</v>
      </c>
      <c r="W29" s="25">
        <f t="shared" si="1"/>
        <v>0</v>
      </c>
    </row>
    <row r="30" spans="2:23" x14ac:dyDescent="0.25">
      <c r="B30" s="152" t="s">
        <v>26</v>
      </c>
      <c r="C30" s="326" t="str">
        <f>IF(ISBLANK('KA3 - výjezdová část'!C30),"",'KA3 - výjezdová část'!C30)</f>
        <v/>
      </c>
      <c r="D30" s="327"/>
      <c r="E30" s="67"/>
      <c r="F30" s="67"/>
      <c r="G30" s="67"/>
      <c r="H30" s="20"/>
      <c r="I30" s="21"/>
      <c r="J30" s="154">
        <f>ROUND(ROUND(I30,2)*IF(H30&gt;0,'Podpůrná data'!$B$3,0),2)</f>
        <v>0</v>
      </c>
      <c r="K30" s="155">
        <f>INT(IF(H30&gt;0,VLOOKUP(INT(H30),'Podpůrná data'!$G$17:$H$61,2,FALSE)*(H30/INT(H30)),0))</f>
        <v>0</v>
      </c>
      <c r="L30" s="156">
        <f t="shared" si="2"/>
        <v>0</v>
      </c>
      <c r="M30" s="54"/>
      <c r="N30" s="20"/>
      <c r="O30" s="155">
        <f>IFERROR(INT(IF(M30="Ano",IF(N30&gt;H30,VLOOKUP(INT(H30),'Podpůrná data'!$G$17:$H$61,2,FALSE)*(H30/INT(H30)),VLOOKUP(INT(N30),'Podpůrná data'!$G$17:$H$61,2,FALSE)*(N30/INT(N30))))),0)</f>
        <v>0</v>
      </c>
      <c r="P30" s="160">
        <f>O30*'Podpůrná data'!$B$4*ROUND(I30,2)</f>
        <v>0</v>
      </c>
      <c r="Q30" s="160">
        <f t="shared" si="3"/>
        <v>0</v>
      </c>
      <c r="R30" s="98">
        <f t="shared" si="0"/>
        <v>0</v>
      </c>
      <c r="S30" s="163" t="str">
        <f t="shared" si="4"/>
        <v/>
      </c>
      <c r="T30" s="25">
        <f t="shared" si="5"/>
        <v>0</v>
      </c>
      <c r="U30" s="25">
        <f t="shared" si="6"/>
        <v>0</v>
      </c>
      <c r="V30" s="25">
        <f t="shared" si="6"/>
        <v>0</v>
      </c>
      <c r="W30" s="25">
        <f t="shared" si="1"/>
        <v>0</v>
      </c>
    </row>
    <row r="31" spans="2:23" x14ac:dyDescent="0.25">
      <c r="B31" s="152" t="s">
        <v>27</v>
      </c>
      <c r="C31" s="326" t="str">
        <f>IF(ISBLANK('KA3 - výjezdová část'!C31),"",'KA3 - výjezdová část'!C31)</f>
        <v/>
      </c>
      <c r="D31" s="327"/>
      <c r="E31" s="67"/>
      <c r="F31" s="67"/>
      <c r="G31" s="67"/>
      <c r="H31" s="20"/>
      <c r="I31" s="21"/>
      <c r="J31" s="154">
        <f>ROUND(ROUND(I31,2)*IF(H31&gt;0,'Podpůrná data'!$B$3,0),2)</f>
        <v>0</v>
      </c>
      <c r="K31" s="155">
        <f>INT(IF(H31&gt;0,VLOOKUP(INT(H31),'Podpůrná data'!$G$17:$H$61,2,FALSE)*(H31/INT(H31)),0))</f>
        <v>0</v>
      </c>
      <c r="L31" s="156">
        <f t="shared" si="2"/>
        <v>0</v>
      </c>
      <c r="M31" s="54"/>
      <c r="N31" s="20"/>
      <c r="O31" s="155">
        <f>IFERROR(INT(IF(M31="Ano",IF(N31&gt;H31,VLOOKUP(INT(H31),'Podpůrná data'!$G$17:$H$61,2,FALSE)*(H31/INT(H31)),VLOOKUP(INT(N31),'Podpůrná data'!$G$17:$H$61,2,FALSE)*(N31/INT(N31))))),0)</f>
        <v>0</v>
      </c>
      <c r="P31" s="160">
        <f>O31*'Podpůrná data'!$B$4*ROUND(I31,2)</f>
        <v>0</v>
      </c>
      <c r="Q31" s="160">
        <f t="shared" si="3"/>
        <v>0</v>
      </c>
      <c r="R31" s="98">
        <f t="shared" si="0"/>
        <v>0</v>
      </c>
      <c r="S31" s="163" t="str">
        <f t="shared" si="4"/>
        <v/>
      </c>
      <c r="T31" s="25">
        <f t="shared" si="5"/>
        <v>0</v>
      </c>
      <c r="U31" s="25">
        <f t="shared" si="6"/>
        <v>0</v>
      </c>
      <c r="V31" s="25">
        <f t="shared" si="6"/>
        <v>0</v>
      </c>
      <c r="W31" s="25">
        <f t="shared" si="1"/>
        <v>0</v>
      </c>
    </row>
    <row r="32" spans="2:23" x14ac:dyDescent="0.25">
      <c r="B32" s="152" t="s">
        <v>28</v>
      </c>
      <c r="C32" s="326" t="str">
        <f>IF(ISBLANK('KA3 - výjezdová část'!C32),"",'KA3 - výjezdová část'!C32)</f>
        <v/>
      </c>
      <c r="D32" s="327"/>
      <c r="E32" s="67"/>
      <c r="F32" s="67"/>
      <c r="G32" s="67"/>
      <c r="H32" s="20"/>
      <c r="I32" s="21"/>
      <c r="J32" s="154">
        <f>ROUND(ROUND(I32,2)*IF(H32&gt;0,'Podpůrná data'!$B$3,0),2)</f>
        <v>0</v>
      </c>
      <c r="K32" s="155">
        <f>INT(IF(H32&gt;0,VLOOKUP(INT(H32),'Podpůrná data'!$G$17:$H$61,2,FALSE)*(H32/INT(H32)),0))</f>
        <v>0</v>
      </c>
      <c r="L32" s="156">
        <f t="shared" si="2"/>
        <v>0</v>
      </c>
      <c r="M32" s="54"/>
      <c r="N32" s="20"/>
      <c r="O32" s="155">
        <f>IFERROR(INT(IF(M32="Ano",IF(N32&gt;H32,VLOOKUP(INT(H32),'Podpůrná data'!$G$17:$H$61,2,FALSE)*(H32/INT(H32)),VLOOKUP(INT(N32),'Podpůrná data'!$G$17:$H$61,2,FALSE)*(N32/INT(N32))))),0)</f>
        <v>0</v>
      </c>
      <c r="P32" s="160">
        <f>O32*'Podpůrná data'!$B$4*ROUND(I32,2)</f>
        <v>0</v>
      </c>
      <c r="Q32" s="160">
        <f t="shared" si="3"/>
        <v>0</v>
      </c>
      <c r="R32" s="98">
        <f t="shared" si="0"/>
        <v>0</v>
      </c>
      <c r="S32" s="163" t="str">
        <f t="shared" si="4"/>
        <v/>
      </c>
      <c r="T32" s="25">
        <f t="shared" si="5"/>
        <v>0</v>
      </c>
      <c r="U32" s="25">
        <f t="shared" si="6"/>
        <v>0</v>
      </c>
      <c r="V32" s="25">
        <f t="shared" si="6"/>
        <v>0</v>
      </c>
      <c r="W32" s="25">
        <f t="shared" si="1"/>
        <v>0</v>
      </c>
    </row>
    <row r="33" spans="2:23" x14ac:dyDescent="0.25">
      <c r="B33" s="152" t="s">
        <v>29</v>
      </c>
      <c r="C33" s="326" t="str">
        <f>IF(ISBLANK('KA3 - výjezdová část'!C33),"",'KA3 - výjezdová část'!C33)</f>
        <v/>
      </c>
      <c r="D33" s="327"/>
      <c r="E33" s="67"/>
      <c r="F33" s="67"/>
      <c r="G33" s="67"/>
      <c r="H33" s="20"/>
      <c r="I33" s="21"/>
      <c r="J33" s="154">
        <f>ROUND(ROUND(I33,2)*IF(H33&gt;0,'Podpůrná data'!$B$3,0),2)</f>
        <v>0</v>
      </c>
      <c r="K33" s="155">
        <f>INT(IF(H33&gt;0,VLOOKUP(INT(H33),'Podpůrná data'!$G$17:$H$61,2,FALSE)*(H33/INT(H33)),0))</f>
        <v>0</v>
      </c>
      <c r="L33" s="156">
        <f t="shared" si="2"/>
        <v>0</v>
      </c>
      <c r="M33" s="54"/>
      <c r="N33" s="20"/>
      <c r="O33" s="155">
        <f>IFERROR(INT(IF(M33="Ano",IF(N33&gt;H33,VLOOKUP(INT(H33),'Podpůrná data'!$G$17:$H$61,2,FALSE)*(H33/INT(H33)),VLOOKUP(INT(N33),'Podpůrná data'!$G$17:$H$61,2,FALSE)*(N33/INT(N33))))),0)</f>
        <v>0</v>
      </c>
      <c r="P33" s="160">
        <f>O33*'Podpůrná data'!$B$4*ROUND(I33,2)</f>
        <v>0</v>
      </c>
      <c r="Q33" s="160">
        <f t="shared" si="3"/>
        <v>0</v>
      </c>
      <c r="R33" s="98">
        <f t="shared" si="0"/>
        <v>0</v>
      </c>
      <c r="S33" s="163" t="str">
        <f t="shared" si="4"/>
        <v/>
      </c>
      <c r="T33" s="25">
        <f t="shared" si="5"/>
        <v>0</v>
      </c>
      <c r="U33" s="25">
        <f t="shared" si="6"/>
        <v>0</v>
      </c>
      <c r="V33" s="25">
        <f t="shared" si="6"/>
        <v>0</v>
      </c>
      <c r="W33" s="25">
        <f t="shared" si="1"/>
        <v>0</v>
      </c>
    </row>
    <row r="34" spans="2:23" x14ac:dyDescent="0.25">
      <c r="B34" s="152" t="s">
        <v>30</v>
      </c>
      <c r="C34" s="326" t="str">
        <f>IF(ISBLANK('KA3 - výjezdová část'!C34),"",'KA3 - výjezdová část'!C34)</f>
        <v/>
      </c>
      <c r="D34" s="327"/>
      <c r="E34" s="67"/>
      <c r="F34" s="67"/>
      <c r="G34" s="67"/>
      <c r="H34" s="20"/>
      <c r="I34" s="21"/>
      <c r="J34" s="154">
        <f>ROUND(ROUND(I34,2)*IF(H34&gt;0,'Podpůrná data'!$B$3,0),2)</f>
        <v>0</v>
      </c>
      <c r="K34" s="155">
        <f>INT(IF(H34&gt;0,VLOOKUP(INT(H34),'Podpůrná data'!$G$17:$H$61,2,FALSE)*(H34/INT(H34)),0))</f>
        <v>0</v>
      </c>
      <c r="L34" s="156">
        <f t="shared" si="2"/>
        <v>0</v>
      </c>
      <c r="M34" s="54"/>
      <c r="N34" s="20"/>
      <c r="O34" s="155">
        <f>IFERROR(INT(IF(M34="Ano",IF(N34&gt;H34,VLOOKUP(INT(H34),'Podpůrná data'!$G$17:$H$61,2,FALSE)*(H34/INT(H34)),VLOOKUP(INT(N34),'Podpůrná data'!$G$17:$H$61,2,FALSE)*(N34/INT(N34))))),0)</f>
        <v>0</v>
      </c>
      <c r="P34" s="160">
        <f>O34*'Podpůrná data'!$B$4*ROUND(I34,2)</f>
        <v>0</v>
      </c>
      <c r="Q34" s="160">
        <f t="shared" si="3"/>
        <v>0</v>
      </c>
      <c r="R34" s="98">
        <f t="shared" si="0"/>
        <v>0</v>
      </c>
      <c r="S34" s="163" t="str">
        <f t="shared" si="4"/>
        <v/>
      </c>
      <c r="T34" s="25">
        <f t="shared" si="5"/>
        <v>0</v>
      </c>
      <c r="U34" s="25">
        <f t="shared" si="6"/>
        <v>0</v>
      </c>
      <c r="V34" s="25">
        <f t="shared" si="6"/>
        <v>0</v>
      </c>
      <c r="W34" s="25">
        <f t="shared" si="1"/>
        <v>0</v>
      </c>
    </row>
    <row r="35" spans="2:23" x14ac:dyDescent="0.25">
      <c r="B35" s="152" t="s">
        <v>31</v>
      </c>
      <c r="C35" s="326" t="str">
        <f>IF(ISBLANK('KA3 - výjezdová část'!C35),"",'KA3 - výjezdová část'!C35)</f>
        <v/>
      </c>
      <c r="D35" s="327"/>
      <c r="E35" s="67"/>
      <c r="F35" s="67"/>
      <c r="G35" s="67"/>
      <c r="H35" s="20"/>
      <c r="I35" s="21"/>
      <c r="J35" s="154">
        <f>ROUND(ROUND(I35,2)*IF(H35&gt;0,'Podpůrná data'!$B$3,0),2)</f>
        <v>0</v>
      </c>
      <c r="K35" s="155">
        <f>INT(IF(H35&gt;0,VLOOKUP(INT(H35),'Podpůrná data'!$G$17:$H$61,2,FALSE)*(H35/INT(H35)),0))</f>
        <v>0</v>
      </c>
      <c r="L35" s="156">
        <f t="shared" si="2"/>
        <v>0</v>
      </c>
      <c r="M35" s="54"/>
      <c r="N35" s="20"/>
      <c r="O35" s="155">
        <f>IFERROR(INT(IF(M35="Ano",IF(N35&gt;H35,VLOOKUP(INT(H35),'Podpůrná data'!$G$17:$H$61,2,FALSE)*(H35/INT(H35)),VLOOKUP(INT(N35),'Podpůrná data'!$G$17:$H$61,2,FALSE)*(N35/INT(N35))))),0)</f>
        <v>0</v>
      </c>
      <c r="P35" s="160">
        <f>O35*'Podpůrná data'!$B$4*ROUND(I35,2)</f>
        <v>0</v>
      </c>
      <c r="Q35" s="160">
        <f t="shared" si="3"/>
        <v>0</v>
      </c>
      <c r="R35" s="98">
        <f t="shared" si="0"/>
        <v>0</v>
      </c>
      <c r="S35" s="163" t="str">
        <f t="shared" si="4"/>
        <v/>
      </c>
      <c r="T35" s="25">
        <f t="shared" si="5"/>
        <v>0</v>
      </c>
      <c r="U35" s="25">
        <f t="shared" si="6"/>
        <v>0</v>
      </c>
      <c r="V35" s="25">
        <f t="shared" si="6"/>
        <v>0</v>
      </c>
      <c r="W35" s="25">
        <f t="shared" si="1"/>
        <v>0</v>
      </c>
    </row>
    <row r="36" spans="2:23" x14ac:dyDescent="0.25">
      <c r="B36" s="152" t="s">
        <v>32</v>
      </c>
      <c r="C36" s="326" t="str">
        <f>IF(ISBLANK('KA3 - výjezdová část'!C36),"",'KA3 - výjezdová část'!C36)</f>
        <v/>
      </c>
      <c r="D36" s="327"/>
      <c r="E36" s="67"/>
      <c r="F36" s="67"/>
      <c r="G36" s="67"/>
      <c r="H36" s="20"/>
      <c r="I36" s="21"/>
      <c r="J36" s="154">
        <f>ROUND(ROUND(I36,2)*IF(H36&gt;0,'Podpůrná data'!$B$3,0),2)</f>
        <v>0</v>
      </c>
      <c r="K36" s="155">
        <f>INT(IF(H36&gt;0,VLOOKUP(INT(H36),'Podpůrná data'!$G$17:$H$61,2,FALSE)*(H36/INT(H36)),0))</f>
        <v>0</v>
      </c>
      <c r="L36" s="156">
        <f t="shared" si="2"/>
        <v>0</v>
      </c>
      <c r="M36" s="54"/>
      <c r="N36" s="20"/>
      <c r="O36" s="155">
        <f>IFERROR(INT(IF(M36="Ano",IF(N36&gt;H36,VLOOKUP(INT(H36),'Podpůrná data'!$G$17:$H$61,2,FALSE)*(H36/INT(H36)),VLOOKUP(INT(N36),'Podpůrná data'!$G$17:$H$61,2,FALSE)*(N36/INT(N36))))),0)</f>
        <v>0</v>
      </c>
      <c r="P36" s="160">
        <f>O36*'Podpůrná data'!$B$4*ROUND(I36,2)</f>
        <v>0</v>
      </c>
      <c r="Q36" s="160">
        <f t="shared" si="3"/>
        <v>0</v>
      </c>
      <c r="R36" s="98">
        <f t="shared" si="0"/>
        <v>0</v>
      </c>
      <c r="S36" s="163" t="str">
        <f t="shared" si="4"/>
        <v/>
      </c>
      <c r="T36" s="25">
        <f t="shared" si="5"/>
        <v>0</v>
      </c>
      <c r="U36" s="25">
        <f t="shared" si="6"/>
        <v>0</v>
      </c>
      <c r="V36" s="25">
        <f t="shared" si="6"/>
        <v>0</v>
      </c>
      <c r="W36" s="25">
        <f t="shared" si="1"/>
        <v>0</v>
      </c>
    </row>
    <row r="37" spans="2:23" x14ac:dyDescent="0.25">
      <c r="B37" s="152" t="s">
        <v>33</v>
      </c>
      <c r="C37" s="326" t="str">
        <f>IF(ISBLANK('KA3 - výjezdová část'!C37),"",'KA3 - výjezdová část'!C37)</f>
        <v/>
      </c>
      <c r="D37" s="327"/>
      <c r="E37" s="67"/>
      <c r="F37" s="67"/>
      <c r="G37" s="67"/>
      <c r="H37" s="20"/>
      <c r="I37" s="21"/>
      <c r="J37" s="154">
        <f>ROUND(ROUND(I37,2)*IF(H37&gt;0,'Podpůrná data'!$B$3,0),2)</f>
        <v>0</v>
      </c>
      <c r="K37" s="155">
        <f>INT(IF(H37&gt;0,VLOOKUP(INT(H37),'Podpůrná data'!$G$17:$H$61,2,FALSE)*(H37/INT(H37)),0))</f>
        <v>0</v>
      </c>
      <c r="L37" s="156">
        <f t="shared" si="2"/>
        <v>0</v>
      </c>
      <c r="M37" s="54"/>
      <c r="N37" s="20"/>
      <c r="O37" s="155">
        <f>IFERROR(INT(IF(M37="Ano",IF(N37&gt;H37,VLOOKUP(INT(H37),'Podpůrná data'!$G$17:$H$61,2,FALSE)*(H37/INT(H37)),VLOOKUP(INT(N37),'Podpůrná data'!$G$17:$H$61,2,FALSE)*(N37/INT(N37))))),0)</f>
        <v>0</v>
      </c>
      <c r="P37" s="160">
        <f>O37*'Podpůrná data'!$B$4*ROUND(I37,2)</f>
        <v>0</v>
      </c>
      <c r="Q37" s="160">
        <f t="shared" si="3"/>
        <v>0</v>
      </c>
      <c r="R37" s="98">
        <f t="shared" si="0"/>
        <v>0</v>
      </c>
      <c r="S37" s="163" t="str">
        <f t="shared" si="4"/>
        <v/>
      </c>
      <c r="T37" s="25">
        <f t="shared" si="5"/>
        <v>0</v>
      </c>
      <c r="U37" s="25">
        <f t="shared" si="6"/>
        <v>0</v>
      </c>
      <c r="V37" s="25">
        <f t="shared" si="6"/>
        <v>0</v>
      </c>
      <c r="W37" s="25">
        <f t="shared" si="1"/>
        <v>0</v>
      </c>
    </row>
    <row r="38" spans="2:23" x14ac:dyDescent="0.25">
      <c r="B38" s="152" t="s">
        <v>34</v>
      </c>
      <c r="C38" s="326" t="str">
        <f>IF(ISBLANK('KA3 - výjezdová část'!C38),"",'KA3 - výjezdová část'!C38)</f>
        <v/>
      </c>
      <c r="D38" s="327"/>
      <c r="E38" s="67"/>
      <c r="F38" s="67"/>
      <c r="G38" s="67"/>
      <c r="H38" s="20"/>
      <c r="I38" s="21"/>
      <c r="J38" s="154">
        <f>ROUND(ROUND(I38,2)*IF(H38&gt;0,'Podpůrná data'!$B$3,0),2)</f>
        <v>0</v>
      </c>
      <c r="K38" s="155">
        <f>INT(IF(H38&gt;0,VLOOKUP(INT(H38),'Podpůrná data'!$G$17:$H$61,2,FALSE)*(H38/INT(H38)),0))</f>
        <v>0</v>
      </c>
      <c r="L38" s="156">
        <f t="shared" si="2"/>
        <v>0</v>
      </c>
      <c r="M38" s="54"/>
      <c r="N38" s="20"/>
      <c r="O38" s="155">
        <f>IFERROR(INT(IF(M38="Ano",IF(N38&gt;H38,VLOOKUP(INT(H38),'Podpůrná data'!$G$17:$H$61,2,FALSE)*(H38/INT(H38)),VLOOKUP(INT(N38),'Podpůrná data'!$G$17:$H$61,2,FALSE)*(N38/INT(N38))))),0)</f>
        <v>0</v>
      </c>
      <c r="P38" s="160">
        <f>O38*'Podpůrná data'!$B$4*ROUND(I38,2)</f>
        <v>0</v>
      </c>
      <c r="Q38" s="160">
        <f t="shared" si="3"/>
        <v>0</v>
      </c>
      <c r="R38" s="98">
        <f t="shared" si="0"/>
        <v>0</v>
      </c>
      <c r="S38" s="163" t="str">
        <f t="shared" si="4"/>
        <v/>
      </c>
      <c r="T38" s="25">
        <f t="shared" si="5"/>
        <v>0</v>
      </c>
      <c r="U38" s="25">
        <f t="shared" si="6"/>
        <v>0</v>
      </c>
      <c r="V38" s="25">
        <f t="shared" si="6"/>
        <v>0</v>
      </c>
      <c r="W38" s="25">
        <f t="shared" si="1"/>
        <v>0</v>
      </c>
    </row>
    <row r="39" spans="2:23" x14ac:dyDescent="0.25">
      <c r="B39" s="152" t="s">
        <v>35</v>
      </c>
      <c r="C39" s="326" t="str">
        <f>IF(ISBLANK('KA3 - výjezdová část'!C39),"",'KA3 - výjezdová část'!C39)</f>
        <v/>
      </c>
      <c r="D39" s="327"/>
      <c r="E39" s="67"/>
      <c r="F39" s="67"/>
      <c r="G39" s="67"/>
      <c r="H39" s="20"/>
      <c r="I39" s="21"/>
      <c r="J39" s="154">
        <f>ROUND(ROUND(I39,2)*IF(H39&gt;0,'Podpůrná data'!$B$3,0),2)</f>
        <v>0</v>
      </c>
      <c r="K39" s="155">
        <f>INT(IF(H39&gt;0,VLOOKUP(INT(H39),'Podpůrná data'!$G$17:$H$61,2,FALSE)*(H39/INT(H39)),0))</f>
        <v>0</v>
      </c>
      <c r="L39" s="156">
        <f t="shared" si="2"/>
        <v>0</v>
      </c>
      <c r="M39" s="54"/>
      <c r="N39" s="20"/>
      <c r="O39" s="155">
        <f>IFERROR(INT(IF(M39="Ano",IF(N39&gt;H39,VLOOKUP(INT(H39),'Podpůrná data'!$G$17:$H$61,2,FALSE)*(H39/INT(H39)),VLOOKUP(INT(N39),'Podpůrná data'!$G$17:$H$61,2,FALSE)*(N39/INT(N39))))),0)</f>
        <v>0</v>
      </c>
      <c r="P39" s="160">
        <f>O39*'Podpůrná data'!$B$4*ROUND(I39,2)</f>
        <v>0</v>
      </c>
      <c r="Q39" s="160">
        <f t="shared" si="3"/>
        <v>0</v>
      </c>
      <c r="R39" s="98">
        <f t="shared" si="0"/>
        <v>0</v>
      </c>
      <c r="S39" s="163" t="str">
        <f t="shared" si="4"/>
        <v/>
      </c>
      <c r="T39" s="25">
        <f t="shared" si="5"/>
        <v>0</v>
      </c>
      <c r="U39" s="25">
        <f t="shared" si="6"/>
        <v>0</v>
      </c>
      <c r="V39" s="25">
        <f t="shared" si="6"/>
        <v>0</v>
      </c>
      <c r="W39" s="25">
        <f t="shared" si="1"/>
        <v>0</v>
      </c>
    </row>
    <row r="40" spans="2:23" x14ac:dyDescent="0.25">
      <c r="B40" s="152" t="s">
        <v>36</v>
      </c>
      <c r="C40" s="326" t="str">
        <f>IF(ISBLANK('KA3 - výjezdová část'!C40),"",'KA3 - výjezdová část'!C40)</f>
        <v/>
      </c>
      <c r="D40" s="327"/>
      <c r="E40" s="67"/>
      <c r="F40" s="67"/>
      <c r="G40" s="67"/>
      <c r="H40" s="20"/>
      <c r="I40" s="21"/>
      <c r="J40" s="154">
        <f>ROUND(ROUND(I40,2)*IF(H40&gt;0,'Podpůrná data'!$B$3,0),2)</f>
        <v>0</v>
      </c>
      <c r="K40" s="155">
        <f>INT(IF(H40&gt;0,VLOOKUP(INT(H40),'Podpůrná data'!$G$17:$H$61,2,FALSE)*(H40/INT(H40)),0))</f>
        <v>0</v>
      </c>
      <c r="L40" s="156">
        <f t="shared" si="2"/>
        <v>0</v>
      </c>
      <c r="M40" s="54"/>
      <c r="N40" s="20"/>
      <c r="O40" s="155">
        <f>IFERROR(INT(IF(M40="Ano",IF(N40&gt;H40,VLOOKUP(INT(H40),'Podpůrná data'!$G$17:$H$61,2,FALSE)*(H40/INT(H40)),VLOOKUP(INT(N40),'Podpůrná data'!$G$17:$H$61,2,FALSE)*(N40/INT(N40))))),0)</f>
        <v>0</v>
      </c>
      <c r="P40" s="160">
        <f>O40*'Podpůrná data'!$B$4*ROUND(I40,2)</f>
        <v>0</v>
      </c>
      <c r="Q40" s="160">
        <f t="shared" si="3"/>
        <v>0</v>
      </c>
      <c r="R40" s="98">
        <f t="shared" si="0"/>
        <v>0</v>
      </c>
      <c r="S40" s="163" t="str">
        <f t="shared" si="4"/>
        <v/>
      </c>
      <c r="T40" s="25">
        <f t="shared" si="5"/>
        <v>0</v>
      </c>
      <c r="U40" s="25">
        <f t="shared" si="6"/>
        <v>0</v>
      </c>
      <c r="V40" s="25">
        <f t="shared" si="6"/>
        <v>0</v>
      </c>
      <c r="W40" s="25">
        <f t="shared" si="1"/>
        <v>0</v>
      </c>
    </row>
    <row r="41" spans="2:23" x14ac:dyDescent="0.25">
      <c r="B41" s="152" t="s">
        <v>37</v>
      </c>
      <c r="C41" s="326" t="str">
        <f>IF(ISBLANK('KA3 - výjezdová část'!C41),"",'KA3 - výjezdová část'!C41)</f>
        <v/>
      </c>
      <c r="D41" s="327"/>
      <c r="E41" s="67"/>
      <c r="F41" s="67"/>
      <c r="G41" s="67"/>
      <c r="H41" s="20"/>
      <c r="I41" s="21"/>
      <c r="J41" s="154">
        <f>ROUND(ROUND(I41,2)*IF(H41&gt;0,'Podpůrná data'!$B$3,0),2)</f>
        <v>0</v>
      </c>
      <c r="K41" s="155">
        <f>INT(IF(H41&gt;0,VLOOKUP(INT(H41),'Podpůrná data'!$G$17:$H$61,2,FALSE)*(H41/INT(H41)),0))</f>
        <v>0</v>
      </c>
      <c r="L41" s="156">
        <f t="shared" si="2"/>
        <v>0</v>
      </c>
      <c r="M41" s="54"/>
      <c r="N41" s="20"/>
      <c r="O41" s="155">
        <f>IFERROR(INT(IF(M41="Ano",IF(N41&gt;H41,VLOOKUP(INT(H41),'Podpůrná data'!$G$17:$H$61,2,FALSE)*(H41/INT(H41)),VLOOKUP(INT(N41),'Podpůrná data'!$G$17:$H$61,2,FALSE)*(N41/INT(N41))))),0)</f>
        <v>0</v>
      </c>
      <c r="P41" s="160">
        <f>O41*'Podpůrná data'!$B$4*ROUND(I41,2)</f>
        <v>0</v>
      </c>
      <c r="Q41" s="160">
        <f t="shared" si="3"/>
        <v>0</v>
      </c>
      <c r="R41" s="98">
        <f t="shared" si="0"/>
        <v>0</v>
      </c>
      <c r="S41" s="163" t="str">
        <f t="shared" si="4"/>
        <v/>
      </c>
      <c r="T41" s="25">
        <f t="shared" si="5"/>
        <v>0</v>
      </c>
      <c r="U41" s="25">
        <f t="shared" si="6"/>
        <v>0</v>
      </c>
      <c r="V41" s="25">
        <f t="shared" si="6"/>
        <v>0</v>
      </c>
      <c r="W41" s="25">
        <f t="shared" si="1"/>
        <v>0</v>
      </c>
    </row>
    <row r="42" spans="2:23" x14ac:dyDescent="0.25">
      <c r="B42" s="152" t="s">
        <v>38</v>
      </c>
      <c r="C42" s="326" t="str">
        <f>IF(ISBLANK('KA3 - výjezdová část'!C42),"",'KA3 - výjezdová část'!C42)</f>
        <v/>
      </c>
      <c r="D42" s="327"/>
      <c r="E42" s="67"/>
      <c r="F42" s="67"/>
      <c r="G42" s="67"/>
      <c r="H42" s="20"/>
      <c r="I42" s="21"/>
      <c r="J42" s="154">
        <f>ROUND(ROUND(I42,2)*IF(H42&gt;0,'Podpůrná data'!$B$3,0),2)</f>
        <v>0</v>
      </c>
      <c r="K42" s="155">
        <f>INT(IF(H42&gt;0,VLOOKUP(INT(H42),'Podpůrná data'!$G$17:$H$61,2,FALSE)*(H42/INT(H42)),0))</f>
        <v>0</v>
      </c>
      <c r="L42" s="156">
        <f t="shared" si="2"/>
        <v>0</v>
      </c>
      <c r="M42" s="54"/>
      <c r="N42" s="20"/>
      <c r="O42" s="155">
        <f>IFERROR(INT(IF(M42="Ano",IF(N42&gt;H42,VLOOKUP(INT(H42),'Podpůrná data'!$G$17:$H$61,2,FALSE)*(H42/INT(H42)),VLOOKUP(INT(N42),'Podpůrná data'!$G$17:$H$61,2,FALSE)*(N42/INT(N42))))),0)</f>
        <v>0</v>
      </c>
      <c r="P42" s="160">
        <f>O42*'Podpůrná data'!$B$4*ROUND(I42,2)</f>
        <v>0</v>
      </c>
      <c r="Q42" s="160">
        <f t="shared" si="3"/>
        <v>0</v>
      </c>
      <c r="R42" s="98">
        <f t="shared" si="0"/>
        <v>0</v>
      </c>
      <c r="S42" s="163" t="str">
        <f t="shared" si="4"/>
        <v/>
      </c>
      <c r="T42" s="25">
        <f t="shared" si="5"/>
        <v>0</v>
      </c>
      <c r="U42" s="25">
        <f t="shared" si="6"/>
        <v>0</v>
      </c>
      <c r="V42" s="25">
        <f t="shared" si="6"/>
        <v>0</v>
      </c>
      <c r="W42" s="25">
        <f t="shared" si="1"/>
        <v>0</v>
      </c>
    </row>
    <row r="43" spans="2:23" x14ac:dyDescent="0.25">
      <c r="B43" s="152" t="s">
        <v>39</v>
      </c>
      <c r="C43" s="326" t="str">
        <f>IF(ISBLANK('KA3 - výjezdová část'!C43),"",'KA3 - výjezdová část'!C43)</f>
        <v/>
      </c>
      <c r="D43" s="327"/>
      <c r="E43" s="67"/>
      <c r="F43" s="67"/>
      <c r="G43" s="67"/>
      <c r="H43" s="20"/>
      <c r="I43" s="21"/>
      <c r="J43" s="154">
        <f>ROUND(ROUND(I43,2)*IF(H43&gt;0,'Podpůrná data'!$B$3,0),2)</f>
        <v>0</v>
      </c>
      <c r="K43" s="155">
        <f>INT(IF(H43&gt;0,VLOOKUP(INT(H43),'Podpůrná data'!$G$17:$H$61,2,FALSE)*(H43/INT(H43)),0))</f>
        <v>0</v>
      </c>
      <c r="L43" s="156">
        <f t="shared" si="2"/>
        <v>0</v>
      </c>
      <c r="M43" s="54"/>
      <c r="N43" s="20"/>
      <c r="O43" s="155">
        <f>IFERROR(INT(IF(M43="Ano",IF(N43&gt;H43,VLOOKUP(INT(H43),'Podpůrná data'!$G$17:$H$61,2,FALSE)*(H43/INT(H43)),VLOOKUP(INT(N43),'Podpůrná data'!$G$17:$H$61,2,FALSE)*(N43/INT(N43))))),0)</f>
        <v>0</v>
      </c>
      <c r="P43" s="160">
        <f>O43*'Podpůrná data'!$B$4*ROUND(I43,2)</f>
        <v>0</v>
      </c>
      <c r="Q43" s="160">
        <f t="shared" si="3"/>
        <v>0</v>
      </c>
      <c r="R43" s="98">
        <f t="shared" si="0"/>
        <v>0</v>
      </c>
      <c r="S43" s="163" t="str">
        <f t="shared" si="4"/>
        <v/>
      </c>
      <c r="T43" s="25">
        <f t="shared" si="5"/>
        <v>0</v>
      </c>
      <c r="U43" s="25">
        <f t="shared" si="6"/>
        <v>0</v>
      </c>
      <c r="V43" s="25">
        <f t="shared" si="6"/>
        <v>0</v>
      </c>
      <c r="W43" s="25">
        <f t="shared" si="1"/>
        <v>0</v>
      </c>
    </row>
    <row r="44" spans="2:23" x14ac:dyDescent="0.25">
      <c r="B44" s="152" t="s">
        <v>40</v>
      </c>
      <c r="C44" s="326" t="str">
        <f>IF(ISBLANK('KA3 - výjezdová část'!C44),"",'KA3 - výjezdová část'!C44)</f>
        <v/>
      </c>
      <c r="D44" s="327"/>
      <c r="E44" s="67"/>
      <c r="F44" s="67"/>
      <c r="G44" s="67"/>
      <c r="H44" s="20"/>
      <c r="I44" s="21"/>
      <c r="J44" s="154">
        <f>ROUND(ROUND(I44,2)*IF(H44&gt;0,'Podpůrná data'!$B$3,0),2)</f>
        <v>0</v>
      </c>
      <c r="K44" s="155">
        <f>INT(IF(H44&gt;0,VLOOKUP(INT(H44),'Podpůrná data'!$G$17:$H$61,2,FALSE)*(H44/INT(H44)),0))</f>
        <v>0</v>
      </c>
      <c r="L44" s="156">
        <f t="shared" si="2"/>
        <v>0</v>
      </c>
      <c r="M44" s="54"/>
      <c r="N44" s="20"/>
      <c r="O44" s="155">
        <f>IFERROR(INT(IF(M44="Ano",IF(N44&gt;H44,VLOOKUP(INT(H44),'Podpůrná data'!$G$17:$H$61,2,FALSE)*(H44/INT(H44)),VLOOKUP(INT(N44),'Podpůrná data'!$G$17:$H$61,2,FALSE)*(N44/INT(N44))))),0)</f>
        <v>0</v>
      </c>
      <c r="P44" s="160">
        <f>O44*'Podpůrná data'!$B$4*ROUND(I44,2)</f>
        <v>0</v>
      </c>
      <c r="Q44" s="160">
        <f t="shared" si="3"/>
        <v>0</v>
      </c>
      <c r="R44" s="98">
        <f t="shared" si="0"/>
        <v>0</v>
      </c>
      <c r="S44" s="163" t="str">
        <f t="shared" si="4"/>
        <v/>
      </c>
      <c r="T44" s="25">
        <f t="shared" si="5"/>
        <v>0</v>
      </c>
      <c r="U44" s="25">
        <f t="shared" si="6"/>
        <v>0</v>
      </c>
      <c r="V44" s="25">
        <f t="shared" si="6"/>
        <v>0</v>
      </c>
      <c r="W44" s="25">
        <f t="shared" si="1"/>
        <v>0</v>
      </c>
    </row>
    <row r="45" spans="2:23" x14ac:dyDescent="0.25">
      <c r="B45" s="152" t="s">
        <v>41</v>
      </c>
      <c r="C45" s="326" t="str">
        <f>IF(ISBLANK('KA3 - výjezdová část'!C45),"",'KA3 - výjezdová část'!C45)</f>
        <v/>
      </c>
      <c r="D45" s="327"/>
      <c r="E45" s="67"/>
      <c r="F45" s="67"/>
      <c r="G45" s="67"/>
      <c r="H45" s="20"/>
      <c r="I45" s="21"/>
      <c r="J45" s="154">
        <f>ROUND(ROUND(I45,2)*IF(H45&gt;0,'Podpůrná data'!$B$3,0),2)</f>
        <v>0</v>
      </c>
      <c r="K45" s="155">
        <f>INT(IF(H45&gt;0,VLOOKUP(INT(H45),'Podpůrná data'!$G$17:$H$61,2,FALSE)*(H45/INT(H45)),0))</f>
        <v>0</v>
      </c>
      <c r="L45" s="156">
        <f t="shared" si="2"/>
        <v>0</v>
      </c>
      <c r="M45" s="54"/>
      <c r="N45" s="20"/>
      <c r="O45" s="155">
        <f>IFERROR(INT(IF(M45="Ano",IF(N45&gt;H45,VLOOKUP(INT(H45),'Podpůrná data'!$G$17:$H$61,2,FALSE)*(H45/INT(H45)),VLOOKUP(INT(N45),'Podpůrná data'!$G$17:$H$61,2,FALSE)*(N45/INT(N45))))),0)</f>
        <v>0</v>
      </c>
      <c r="P45" s="160">
        <f>O45*'Podpůrná data'!$B$4*ROUND(I45,2)</f>
        <v>0</v>
      </c>
      <c r="Q45" s="160">
        <f t="shared" si="3"/>
        <v>0</v>
      </c>
      <c r="R45" s="98">
        <f t="shared" si="0"/>
        <v>0</v>
      </c>
      <c r="S45" s="163" t="str">
        <f t="shared" si="4"/>
        <v/>
      </c>
      <c r="T45" s="25">
        <f t="shared" si="5"/>
        <v>0</v>
      </c>
      <c r="U45" s="25">
        <f t="shared" si="6"/>
        <v>0</v>
      </c>
      <c r="V45" s="25">
        <f t="shared" si="6"/>
        <v>0</v>
      </c>
      <c r="W45" s="25">
        <f t="shared" si="1"/>
        <v>0</v>
      </c>
    </row>
    <row r="46" spans="2:23" x14ac:dyDescent="0.25">
      <c r="B46" s="152" t="s">
        <v>42</v>
      </c>
      <c r="C46" s="326" t="str">
        <f>IF(ISBLANK('KA3 - výjezdová část'!C46),"",'KA3 - výjezdová část'!C46)</f>
        <v/>
      </c>
      <c r="D46" s="327"/>
      <c r="E46" s="67"/>
      <c r="F46" s="67"/>
      <c r="G46" s="67"/>
      <c r="H46" s="20"/>
      <c r="I46" s="21"/>
      <c r="J46" s="154">
        <f>ROUND(ROUND(I46,2)*IF(H46&gt;0,'Podpůrná data'!$B$3,0),2)</f>
        <v>0</v>
      </c>
      <c r="K46" s="155">
        <f>INT(IF(H46&gt;0,VLOOKUP(INT(H46),'Podpůrná data'!$G$17:$H$61,2,FALSE)*(H46/INT(H46)),0))</f>
        <v>0</v>
      </c>
      <c r="L46" s="156">
        <f t="shared" si="2"/>
        <v>0</v>
      </c>
      <c r="M46" s="54"/>
      <c r="N46" s="20"/>
      <c r="O46" s="155">
        <f>IFERROR(INT(IF(M46="Ano",IF(N46&gt;H46,VLOOKUP(INT(H46),'Podpůrná data'!$G$17:$H$61,2,FALSE)*(H46/INT(H46)),VLOOKUP(INT(N46),'Podpůrná data'!$G$17:$H$61,2,FALSE)*(N46/INT(N46))))),0)</f>
        <v>0</v>
      </c>
      <c r="P46" s="160">
        <f>O46*'Podpůrná data'!$B$4*ROUND(I46,2)</f>
        <v>0</v>
      </c>
      <c r="Q46" s="160">
        <f t="shared" si="3"/>
        <v>0</v>
      </c>
      <c r="R46" s="98">
        <f t="shared" si="0"/>
        <v>0</v>
      </c>
      <c r="S46" s="163" t="str">
        <f t="shared" si="4"/>
        <v/>
      </c>
      <c r="T46" s="25">
        <f t="shared" si="5"/>
        <v>0</v>
      </c>
      <c r="U46" s="25">
        <f t="shared" si="6"/>
        <v>0</v>
      </c>
      <c r="V46" s="25">
        <f t="shared" si="6"/>
        <v>0</v>
      </c>
      <c r="W46" s="25">
        <f t="shared" si="1"/>
        <v>0</v>
      </c>
    </row>
    <row r="47" spans="2:23" x14ac:dyDescent="0.25">
      <c r="B47" s="152" t="s">
        <v>43</v>
      </c>
      <c r="C47" s="326" t="str">
        <f>IF(ISBLANK('KA3 - výjezdová část'!C47),"",'KA3 - výjezdová část'!C47)</f>
        <v/>
      </c>
      <c r="D47" s="327"/>
      <c r="E47" s="67"/>
      <c r="F47" s="67"/>
      <c r="G47" s="67"/>
      <c r="H47" s="20"/>
      <c r="I47" s="21"/>
      <c r="J47" s="154">
        <f>ROUND(ROUND(I47,2)*IF(H47&gt;0,'Podpůrná data'!$B$3,0),2)</f>
        <v>0</v>
      </c>
      <c r="K47" s="155">
        <f>INT(IF(H47&gt;0,VLOOKUP(INT(H47),'Podpůrná data'!$G$17:$H$61,2,FALSE)*(H47/INT(H47)),0))</f>
        <v>0</v>
      </c>
      <c r="L47" s="156">
        <f t="shared" si="2"/>
        <v>0</v>
      </c>
      <c r="M47" s="54"/>
      <c r="N47" s="20"/>
      <c r="O47" s="155">
        <f>IFERROR(INT(IF(M47="Ano",IF(N47&gt;H47,VLOOKUP(INT(H47),'Podpůrná data'!$G$17:$H$61,2,FALSE)*(H47/INT(H47)),VLOOKUP(INT(N47),'Podpůrná data'!$G$17:$H$61,2,FALSE)*(N47/INT(N47))))),0)</f>
        <v>0</v>
      </c>
      <c r="P47" s="160">
        <f>O47*'Podpůrná data'!$B$4*ROUND(I47,2)</f>
        <v>0</v>
      </c>
      <c r="Q47" s="160">
        <f t="shared" si="3"/>
        <v>0</v>
      </c>
      <c r="R47" s="98">
        <f t="shared" si="0"/>
        <v>0</v>
      </c>
      <c r="S47" s="163" t="str">
        <f t="shared" si="4"/>
        <v/>
      </c>
      <c r="T47" s="25">
        <f t="shared" si="5"/>
        <v>0</v>
      </c>
      <c r="U47" s="25">
        <f t="shared" si="6"/>
        <v>0</v>
      </c>
      <c r="V47" s="25">
        <f t="shared" si="6"/>
        <v>0</v>
      </c>
      <c r="W47" s="25">
        <f t="shared" si="1"/>
        <v>0</v>
      </c>
    </row>
    <row r="48" spans="2:23" x14ac:dyDescent="0.25">
      <c r="B48" s="152" t="s">
        <v>44</v>
      </c>
      <c r="C48" s="326" t="str">
        <f>IF(ISBLANK('KA3 - výjezdová část'!C48),"",'KA3 - výjezdová část'!C48)</f>
        <v/>
      </c>
      <c r="D48" s="327"/>
      <c r="E48" s="67"/>
      <c r="F48" s="67"/>
      <c r="G48" s="67"/>
      <c r="H48" s="20"/>
      <c r="I48" s="21"/>
      <c r="J48" s="154">
        <f>ROUND(ROUND(I48,2)*IF(H48&gt;0,'Podpůrná data'!$B$3,0),2)</f>
        <v>0</v>
      </c>
      <c r="K48" s="155">
        <f>INT(IF(H48&gt;0,VLOOKUP(INT(H48),'Podpůrná data'!$G$17:$H$61,2,FALSE)*(H48/INT(H48)),0))</f>
        <v>0</v>
      </c>
      <c r="L48" s="156">
        <f t="shared" si="2"/>
        <v>0</v>
      </c>
      <c r="M48" s="54"/>
      <c r="N48" s="20"/>
      <c r="O48" s="155">
        <f>IFERROR(INT(IF(M48="Ano",IF(N48&gt;H48,VLOOKUP(INT(H48),'Podpůrná data'!$G$17:$H$61,2,FALSE)*(H48/INT(H48)),VLOOKUP(INT(N48),'Podpůrná data'!$G$17:$H$61,2,FALSE)*(N48/INT(N48))))),0)</f>
        <v>0</v>
      </c>
      <c r="P48" s="160">
        <f>O48*'Podpůrná data'!$B$4*ROUND(I48,2)</f>
        <v>0</v>
      </c>
      <c r="Q48" s="160">
        <f t="shared" si="3"/>
        <v>0</v>
      </c>
      <c r="R48" s="98">
        <f t="shared" si="0"/>
        <v>0</v>
      </c>
      <c r="S48" s="163" t="str">
        <f t="shared" si="4"/>
        <v/>
      </c>
      <c r="T48" s="25">
        <f t="shared" si="5"/>
        <v>0</v>
      </c>
      <c r="U48" s="25">
        <f t="shared" si="6"/>
        <v>0</v>
      </c>
      <c r="V48" s="25">
        <f t="shared" si="6"/>
        <v>0</v>
      </c>
      <c r="W48" s="25">
        <f t="shared" si="1"/>
        <v>0</v>
      </c>
    </row>
    <row r="49" spans="2:23" x14ac:dyDescent="0.25">
      <c r="B49" s="152" t="s">
        <v>45</v>
      </c>
      <c r="C49" s="326" t="str">
        <f>IF(ISBLANK('KA3 - výjezdová část'!C49),"",'KA3 - výjezdová část'!C49)</f>
        <v/>
      </c>
      <c r="D49" s="327"/>
      <c r="E49" s="67"/>
      <c r="F49" s="67"/>
      <c r="G49" s="67"/>
      <c r="H49" s="20"/>
      <c r="I49" s="21"/>
      <c r="J49" s="154">
        <f>ROUND(ROUND(I49,2)*IF(H49&gt;0,'Podpůrná data'!$B$3,0),2)</f>
        <v>0</v>
      </c>
      <c r="K49" s="155">
        <f>INT(IF(H49&gt;0,VLOOKUP(INT(H49),'Podpůrná data'!$G$17:$H$61,2,FALSE)*(H49/INT(H49)),0))</f>
        <v>0</v>
      </c>
      <c r="L49" s="156">
        <f t="shared" si="2"/>
        <v>0</v>
      </c>
      <c r="M49" s="54"/>
      <c r="N49" s="20"/>
      <c r="O49" s="155">
        <f>IFERROR(INT(IF(M49="Ano",IF(N49&gt;H49,VLOOKUP(INT(H49),'Podpůrná data'!$G$17:$H$61,2,FALSE)*(H49/INT(H49)),VLOOKUP(INT(N49),'Podpůrná data'!$G$17:$H$61,2,FALSE)*(N49/INT(N49))))),0)</f>
        <v>0</v>
      </c>
      <c r="P49" s="160">
        <f>O49*'Podpůrná data'!$B$4*ROUND(I49,2)</f>
        <v>0</v>
      </c>
      <c r="Q49" s="160">
        <f t="shared" si="3"/>
        <v>0</v>
      </c>
      <c r="R49" s="98">
        <f t="shared" si="0"/>
        <v>0</v>
      </c>
      <c r="S49" s="163" t="str">
        <f t="shared" si="4"/>
        <v/>
      </c>
      <c r="T49" s="25">
        <f t="shared" si="5"/>
        <v>0</v>
      </c>
      <c r="U49" s="25">
        <f t="shared" si="6"/>
        <v>0</v>
      </c>
      <c r="V49" s="25">
        <f t="shared" si="6"/>
        <v>0</v>
      </c>
      <c r="W49" s="25">
        <f t="shared" si="1"/>
        <v>0</v>
      </c>
    </row>
    <row r="50" spans="2:23" x14ac:dyDescent="0.25">
      <c r="B50" s="152" t="s">
        <v>46</v>
      </c>
      <c r="C50" s="326" t="str">
        <f>IF(ISBLANK('KA3 - výjezdová část'!C50),"",'KA3 - výjezdová část'!C50)</f>
        <v/>
      </c>
      <c r="D50" s="327"/>
      <c r="E50" s="67"/>
      <c r="F50" s="67"/>
      <c r="G50" s="67"/>
      <c r="H50" s="20"/>
      <c r="I50" s="21"/>
      <c r="J50" s="154">
        <f>ROUND(ROUND(I50,2)*IF(H50&gt;0,'Podpůrná data'!$B$3,0),2)</f>
        <v>0</v>
      </c>
      <c r="K50" s="155">
        <f>INT(IF(H50&gt;0,VLOOKUP(INT(H50),'Podpůrná data'!$G$17:$H$61,2,FALSE)*(H50/INT(H50)),0))</f>
        <v>0</v>
      </c>
      <c r="L50" s="156">
        <f t="shared" si="2"/>
        <v>0</v>
      </c>
      <c r="M50" s="54"/>
      <c r="N50" s="20"/>
      <c r="O50" s="155">
        <f>IFERROR(INT(IF(M50="Ano",IF(N50&gt;H50,VLOOKUP(INT(H50),'Podpůrná data'!$G$17:$H$61,2,FALSE)*(H50/INT(H50)),VLOOKUP(INT(N50),'Podpůrná data'!$G$17:$H$61,2,FALSE)*(N50/INT(N50))))),0)</f>
        <v>0</v>
      </c>
      <c r="P50" s="160">
        <f>O50*'Podpůrná data'!$B$4*ROUND(I50,2)</f>
        <v>0</v>
      </c>
      <c r="Q50" s="160">
        <f t="shared" si="3"/>
        <v>0</v>
      </c>
      <c r="R50" s="98">
        <f t="shared" si="0"/>
        <v>0</v>
      </c>
      <c r="S50" s="163" t="str">
        <f t="shared" si="4"/>
        <v/>
      </c>
      <c r="T50" s="25">
        <f t="shared" si="5"/>
        <v>0</v>
      </c>
      <c r="U50" s="25">
        <f t="shared" si="6"/>
        <v>0</v>
      </c>
      <c r="V50" s="25">
        <f t="shared" si="6"/>
        <v>0</v>
      </c>
      <c r="W50" s="25">
        <f t="shared" si="1"/>
        <v>0</v>
      </c>
    </row>
    <row r="51" spans="2:23" x14ac:dyDescent="0.25">
      <c r="B51" s="152" t="s">
        <v>47</v>
      </c>
      <c r="C51" s="326" t="str">
        <f>IF(ISBLANK('KA3 - výjezdová část'!C51),"",'KA3 - výjezdová část'!C51)</f>
        <v/>
      </c>
      <c r="D51" s="327"/>
      <c r="E51" s="67"/>
      <c r="F51" s="67"/>
      <c r="G51" s="67"/>
      <c r="H51" s="20"/>
      <c r="I51" s="21"/>
      <c r="J51" s="154">
        <f>ROUND(ROUND(I51,2)*IF(H51&gt;0,'Podpůrná data'!$B$3,0),2)</f>
        <v>0</v>
      </c>
      <c r="K51" s="155">
        <f>INT(IF(H51&gt;0,VLOOKUP(INT(H51),'Podpůrná data'!$G$17:$H$61,2,FALSE)*(H51/INT(H51)),0))</f>
        <v>0</v>
      </c>
      <c r="L51" s="156">
        <f t="shared" si="2"/>
        <v>0</v>
      </c>
      <c r="M51" s="54"/>
      <c r="N51" s="20"/>
      <c r="O51" s="155">
        <f>IFERROR(INT(IF(M51="Ano",IF(N51&gt;H51,VLOOKUP(INT(H51),'Podpůrná data'!$G$17:$H$61,2,FALSE)*(H51/INT(H51)),VLOOKUP(INT(N51),'Podpůrná data'!$G$17:$H$61,2,FALSE)*(N51/INT(N51))))),0)</f>
        <v>0</v>
      </c>
      <c r="P51" s="160">
        <f>O51*'Podpůrná data'!$B$4*ROUND(I51,2)</f>
        <v>0</v>
      </c>
      <c r="Q51" s="160">
        <f t="shared" si="3"/>
        <v>0</v>
      </c>
      <c r="R51" s="98">
        <f t="shared" si="0"/>
        <v>0</v>
      </c>
      <c r="S51" s="163" t="str">
        <f t="shared" si="4"/>
        <v/>
      </c>
      <c r="T51" s="25">
        <f t="shared" si="5"/>
        <v>0</v>
      </c>
      <c r="U51" s="25">
        <f t="shared" si="6"/>
        <v>0</v>
      </c>
      <c r="V51" s="25">
        <f t="shared" si="6"/>
        <v>0</v>
      </c>
      <c r="W51" s="25">
        <f t="shared" si="1"/>
        <v>0</v>
      </c>
    </row>
    <row r="52" spans="2:23" x14ac:dyDescent="0.25">
      <c r="B52" s="152" t="s">
        <v>48</v>
      </c>
      <c r="C52" s="326" t="str">
        <f>IF(ISBLANK('KA3 - výjezdová část'!C52),"",'KA3 - výjezdová část'!C52)</f>
        <v/>
      </c>
      <c r="D52" s="327"/>
      <c r="E52" s="67"/>
      <c r="F52" s="67"/>
      <c r="G52" s="67"/>
      <c r="H52" s="20"/>
      <c r="I52" s="21"/>
      <c r="J52" s="154">
        <f>ROUND(ROUND(I52,2)*IF(H52&gt;0,'Podpůrná data'!$B$3,0),2)</f>
        <v>0</v>
      </c>
      <c r="K52" s="155">
        <f>INT(IF(H52&gt;0,VLOOKUP(INT(H52),'Podpůrná data'!$G$17:$H$61,2,FALSE)*(H52/INT(H52)),0))</f>
        <v>0</v>
      </c>
      <c r="L52" s="156">
        <f t="shared" si="2"/>
        <v>0</v>
      </c>
      <c r="M52" s="54"/>
      <c r="N52" s="20"/>
      <c r="O52" s="155">
        <f>IFERROR(INT(IF(M52="Ano",IF(N52&gt;H52,VLOOKUP(INT(H52),'Podpůrná data'!$G$17:$H$61,2,FALSE)*(H52/INT(H52)),VLOOKUP(INT(N52),'Podpůrná data'!$G$17:$H$61,2,FALSE)*(N52/INT(N52))))),0)</f>
        <v>0</v>
      </c>
      <c r="P52" s="160">
        <f>O52*'Podpůrná data'!$B$4*ROUND(I52,2)</f>
        <v>0</v>
      </c>
      <c r="Q52" s="160">
        <f t="shared" si="3"/>
        <v>0</v>
      </c>
      <c r="R52" s="98">
        <f t="shared" si="0"/>
        <v>0</v>
      </c>
      <c r="S52" s="163" t="str">
        <f t="shared" si="4"/>
        <v/>
      </c>
      <c r="T52" s="25">
        <f t="shared" si="5"/>
        <v>0</v>
      </c>
      <c r="U52" s="25">
        <f t="shared" si="6"/>
        <v>0</v>
      </c>
      <c r="V52" s="25">
        <f t="shared" si="6"/>
        <v>0</v>
      </c>
      <c r="W52" s="25">
        <f t="shared" si="1"/>
        <v>0</v>
      </c>
    </row>
    <row r="53" spans="2:23" x14ac:dyDescent="0.25">
      <c r="B53" s="152" t="s">
        <v>49</v>
      </c>
      <c r="C53" s="326" t="str">
        <f>IF(ISBLANK('KA3 - výjezdová část'!C53),"",'KA3 - výjezdová část'!C53)</f>
        <v/>
      </c>
      <c r="D53" s="327"/>
      <c r="E53" s="67"/>
      <c r="F53" s="67"/>
      <c r="G53" s="67"/>
      <c r="H53" s="20"/>
      <c r="I53" s="21"/>
      <c r="J53" s="154">
        <f>ROUND(ROUND(I53,2)*IF(H53&gt;0,'Podpůrná data'!$B$3,0),2)</f>
        <v>0</v>
      </c>
      <c r="K53" s="155">
        <f>INT(IF(H53&gt;0,VLOOKUP(INT(H53),'Podpůrná data'!$G$17:$H$61,2,FALSE)*(H53/INT(H53)),0))</f>
        <v>0</v>
      </c>
      <c r="L53" s="156">
        <f t="shared" si="2"/>
        <v>0</v>
      </c>
      <c r="M53" s="54"/>
      <c r="N53" s="20"/>
      <c r="O53" s="155">
        <f>IFERROR(INT(IF(M53="Ano",IF(N53&gt;H53,VLOOKUP(INT(H53),'Podpůrná data'!$G$17:$H$61,2,FALSE)*(H53/INT(H53)),VLOOKUP(INT(N53),'Podpůrná data'!$G$17:$H$61,2,FALSE)*(N53/INT(N53))))),0)</f>
        <v>0</v>
      </c>
      <c r="P53" s="160">
        <f>O53*'Podpůrná data'!$B$4*ROUND(I53,2)</f>
        <v>0</v>
      </c>
      <c r="Q53" s="160">
        <f t="shared" si="3"/>
        <v>0</v>
      </c>
      <c r="R53" s="98">
        <f t="shared" si="0"/>
        <v>0</v>
      </c>
      <c r="S53" s="163" t="str">
        <f t="shared" si="4"/>
        <v/>
      </c>
      <c r="T53" s="25">
        <f t="shared" si="5"/>
        <v>0</v>
      </c>
      <c r="U53" s="25">
        <f t="shared" si="6"/>
        <v>0</v>
      </c>
      <c r="V53" s="25">
        <f t="shared" si="6"/>
        <v>0</v>
      </c>
      <c r="W53" s="25">
        <f t="shared" si="1"/>
        <v>0</v>
      </c>
    </row>
    <row r="54" spans="2:23" x14ac:dyDescent="0.25">
      <c r="B54" s="152" t="s">
        <v>50</v>
      </c>
      <c r="C54" s="326" t="str">
        <f>IF(ISBLANK('KA3 - výjezdová část'!C54),"",'KA3 - výjezdová část'!C54)</f>
        <v/>
      </c>
      <c r="D54" s="327"/>
      <c r="E54" s="67"/>
      <c r="F54" s="67"/>
      <c r="G54" s="67"/>
      <c r="H54" s="20"/>
      <c r="I54" s="21"/>
      <c r="J54" s="154">
        <f>ROUND(ROUND(I54,2)*IF(H54&gt;0,'Podpůrná data'!$B$3,0),2)</f>
        <v>0</v>
      </c>
      <c r="K54" s="155">
        <f>INT(IF(H54&gt;0,VLOOKUP(INT(H54),'Podpůrná data'!$G$17:$H$61,2,FALSE)*(H54/INT(H54)),0))</f>
        <v>0</v>
      </c>
      <c r="L54" s="156">
        <f t="shared" si="2"/>
        <v>0</v>
      </c>
      <c r="M54" s="54"/>
      <c r="N54" s="20"/>
      <c r="O54" s="155">
        <f>IFERROR(INT(IF(M54="Ano",IF(N54&gt;H54,VLOOKUP(INT(H54),'Podpůrná data'!$G$17:$H$61,2,FALSE)*(H54/INT(H54)),VLOOKUP(INT(N54),'Podpůrná data'!$G$17:$H$61,2,FALSE)*(N54/INT(N54))))),0)</f>
        <v>0</v>
      </c>
      <c r="P54" s="160">
        <f>O54*'Podpůrná data'!$B$4*ROUND(I54,2)</f>
        <v>0</v>
      </c>
      <c r="Q54" s="160">
        <f t="shared" si="3"/>
        <v>0</v>
      </c>
      <c r="R54" s="98">
        <f t="shared" si="0"/>
        <v>0</v>
      </c>
      <c r="S54" s="163" t="str">
        <f t="shared" si="4"/>
        <v/>
      </c>
      <c r="T54" s="25">
        <f t="shared" si="5"/>
        <v>0</v>
      </c>
      <c r="U54" s="25">
        <f t="shared" si="6"/>
        <v>0</v>
      </c>
      <c r="V54" s="25">
        <f t="shared" si="6"/>
        <v>0</v>
      </c>
      <c r="W54" s="25">
        <f t="shared" si="1"/>
        <v>0</v>
      </c>
    </row>
    <row r="55" spans="2:23" x14ac:dyDescent="0.25">
      <c r="B55" s="152" t="s">
        <v>51</v>
      </c>
      <c r="C55" s="326" t="str">
        <f>IF(ISBLANK('KA3 - výjezdová část'!C55),"",'KA3 - výjezdová část'!C55)</f>
        <v/>
      </c>
      <c r="D55" s="327"/>
      <c r="E55" s="67"/>
      <c r="F55" s="67"/>
      <c r="G55" s="67"/>
      <c r="H55" s="20"/>
      <c r="I55" s="21"/>
      <c r="J55" s="154">
        <f>ROUND(ROUND(I55,2)*IF(H55&gt;0,'Podpůrná data'!$B$3,0),2)</f>
        <v>0</v>
      </c>
      <c r="K55" s="155">
        <f>INT(IF(H55&gt;0,VLOOKUP(INT(H55),'Podpůrná data'!$G$17:$H$61,2,FALSE)*(H55/INT(H55)),0))</f>
        <v>0</v>
      </c>
      <c r="L55" s="156">
        <f t="shared" si="2"/>
        <v>0</v>
      </c>
      <c r="M55" s="54"/>
      <c r="N55" s="20"/>
      <c r="O55" s="155">
        <f>IFERROR(INT(IF(M55="Ano",IF(N55&gt;H55,VLOOKUP(INT(H55),'Podpůrná data'!$G$17:$H$61,2,FALSE)*(H55/INT(H55)),VLOOKUP(INT(N55),'Podpůrná data'!$G$17:$H$61,2,FALSE)*(N55/INT(N55))))),0)</f>
        <v>0</v>
      </c>
      <c r="P55" s="160">
        <f>O55*'Podpůrná data'!$B$4*ROUND(I55,2)</f>
        <v>0</v>
      </c>
      <c r="Q55" s="160">
        <f t="shared" si="3"/>
        <v>0</v>
      </c>
      <c r="R55" s="98">
        <f t="shared" si="0"/>
        <v>0</v>
      </c>
      <c r="S55" s="163" t="str">
        <f t="shared" si="4"/>
        <v/>
      </c>
      <c r="T55" s="25">
        <f t="shared" si="5"/>
        <v>0</v>
      </c>
      <c r="U55" s="25">
        <f t="shared" si="6"/>
        <v>0</v>
      </c>
      <c r="V55" s="25">
        <f t="shared" si="6"/>
        <v>0</v>
      </c>
      <c r="W55" s="25">
        <f t="shared" si="1"/>
        <v>0</v>
      </c>
    </row>
    <row r="56" spans="2:23" x14ac:dyDescent="0.25">
      <c r="B56" s="152" t="s">
        <v>52</v>
      </c>
      <c r="C56" s="326" t="str">
        <f>IF(ISBLANK('KA3 - výjezdová část'!C56),"",'KA3 - výjezdová část'!C56)</f>
        <v/>
      </c>
      <c r="D56" s="327"/>
      <c r="E56" s="67"/>
      <c r="F56" s="67"/>
      <c r="G56" s="67"/>
      <c r="H56" s="20"/>
      <c r="I56" s="21"/>
      <c r="J56" s="154">
        <f>ROUND(ROUND(I56,2)*IF(H56&gt;0,'Podpůrná data'!$B$3,0),2)</f>
        <v>0</v>
      </c>
      <c r="K56" s="155">
        <f>INT(IF(H56&gt;0,VLOOKUP(INT(H56),'Podpůrná data'!$G$17:$H$61,2,FALSE)*(H56/INT(H56)),0))</f>
        <v>0</v>
      </c>
      <c r="L56" s="156">
        <f t="shared" si="2"/>
        <v>0</v>
      </c>
      <c r="M56" s="54"/>
      <c r="N56" s="20"/>
      <c r="O56" s="155">
        <f>IFERROR(INT(IF(M56="Ano",IF(N56&gt;H56,VLOOKUP(INT(H56),'Podpůrná data'!$G$17:$H$61,2,FALSE)*(H56/INT(H56)),VLOOKUP(INT(N56),'Podpůrná data'!$G$17:$H$61,2,FALSE)*(N56/INT(N56))))),0)</f>
        <v>0</v>
      </c>
      <c r="P56" s="160">
        <f>O56*'Podpůrná data'!$B$4*ROUND(I56,2)</f>
        <v>0</v>
      </c>
      <c r="Q56" s="160">
        <f t="shared" si="3"/>
        <v>0</v>
      </c>
      <c r="R56" s="98">
        <f t="shared" si="0"/>
        <v>0</v>
      </c>
      <c r="S56" s="163" t="str">
        <f t="shared" si="4"/>
        <v/>
      </c>
      <c r="T56" s="25">
        <f t="shared" si="5"/>
        <v>0</v>
      </c>
      <c r="U56" s="25">
        <f t="shared" si="6"/>
        <v>0</v>
      </c>
      <c r="V56" s="25">
        <f t="shared" si="6"/>
        <v>0</v>
      </c>
      <c r="W56" s="25">
        <f t="shared" si="1"/>
        <v>0</v>
      </c>
    </row>
    <row r="57" spans="2:23" ht="15.75" thickBot="1" x14ac:dyDescent="0.3">
      <c r="B57" s="153" t="s">
        <v>53</v>
      </c>
      <c r="C57" s="332" t="str">
        <f>IF(ISBLANK('KA3 - výjezdová část'!C57),"",'KA3 - výjezdová část'!C57)</f>
        <v/>
      </c>
      <c r="D57" s="333"/>
      <c r="E57" s="71"/>
      <c r="F57" s="71"/>
      <c r="G57" s="71"/>
      <c r="H57" s="22"/>
      <c r="I57" s="23"/>
      <c r="J57" s="157">
        <f>ROUND(ROUND(I57,2)*IF(H57&gt;0,'Podpůrná data'!$B$3,0),2)</f>
        <v>0</v>
      </c>
      <c r="K57" s="158">
        <f>INT(IF(H57&gt;0,VLOOKUP(INT(H57),'Podpůrná data'!$G$17:$H$61,2,FALSE)*(H57/INT(H57)),0))</f>
        <v>0</v>
      </c>
      <c r="L57" s="159">
        <f t="shared" si="2"/>
        <v>0</v>
      </c>
      <c r="M57" s="55"/>
      <c r="N57" s="22"/>
      <c r="O57" s="158">
        <f>IFERROR(INT(IF(M57="Ano",IF(N57&gt;H57,VLOOKUP(INT(H57),'Podpůrná data'!$G$17:$H$61,2,FALSE)*(H57/INT(H57)),VLOOKUP(INT(N57),'Podpůrná data'!$G$17:$H$61,2,FALSE)*(N57/INT(N57))))),0)</f>
        <v>0</v>
      </c>
      <c r="P57" s="161">
        <f>O57*'Podpůrná data'!$B$4*ROUND(I57,2)</f>
        <v>0</v>
      </c>
      <c r="Q57" s="161">
        <f t="shared" si="3"/>
        <v>0</v>
      </c>
      <c r="R57" s="98">
        <f t="shared" si="0"/>
        <v>0</v>
      </c>
      <c r="S57" s="164" t="str">
        <f t="shared" si="4"/>
        <v/>
      </c>
      <c r="T57" s="25">
        <f t="shared" si="5"/>
        <v>0</v>
      </c>
      <c r="U57" s="25">
        <f t="shared" si="6"/>
        <v>0</v>
      </c>
      <c r="V57" s="25">
        <f t="shared" si="6"/>
        <v>0</v>
      </c>
      <c r="W57" s="25">
        <f t="shared" si="1"/>
        <v>0</v>
      </c>
    </row>
    <row r="58" spans="2:23" ht="15.75" thickBot="1" x14ac:dyDescent="0.3"/>
    <row r="59" spans="2:23" ht="16.5" thickBot="1" x14ac:dyDescent="0.3">
      <c r="J59" s="217" t="s">
        <v>294</v>
      </c>
      <c r="K59" s="218">
        <f>SUMIFS(K8:K57,$G$8:$G$57,"Ano")</f>
        <v>0</v>
      </c>
      <c r="L59" s="219">
        <f>SUMIFS(L8:L57,$G$8:$G$57,"Ano")</f>
        <v>0</v>
      </c>
      <c r="N59" s="217" t="s">
        <v>294</v>
      </c>
      <c r="O59" s="218">
        <f t="shared" ref="O59:S59" si="7">SUMIFS(O8:O57,$G$8:$G$57,"Ano")</f>
        <v>0</v>
      </c>
      <c r="P59" s="219">
        <f t="shared" si="7"/>
        <v>0</v>
      </c>
      <c r="Q59" s="219">
        <f t="shared" si="7"/>
        <v>0</v>
      </c>
      <c r="R59" s="25"/>
      <c r="S59" s="220">
        <f t="shared" si="7"/>
        <v>0</v>
      </c>
    </row>
  </sheetData>
  <sheetProtection algorithmName="SHA-512" hashValue="4iqCV+5X1w8qbFlOPT0pqOKrXMloTyJ9Dvo8icJ15z28m6no2ZvPLrYIv5ohGlcItUv2/SHmkQwfBzoHv57mrw==" saltValue="bKCdlT5bpZG+EOT/dbPCfA==" spinCount="100000" sheet="1" objects="1" scenarios="1"/>
  <mergeCells count="66">
    <mergeCell ref="P5:P7"/>
    <mergeCell ref="Q5:Q7"/>
    <mergeCell ref="C3:C5"/>
    <mergeCell ref="H3:J3"/>
    <mergeCell ref="S4:S6"/>
    <mergeCell ref="E5:E6"/>
    <mergeCell ref="F5:F6"/>
    <mergeCell ref="G5:G6"/>
    <mergeCell ref="H5:H6"/>
    <mergeCell ref="I5:I6"/>
    <mergeCell ref="J5:J6"/>
    <mergeCell ref="K5:K6"/>
    <mergeCell ref="C13:D13"/>
    <mergeCell ref="L5:L7"/>
    <mergeCell ref="M5:M6"/>
    <mergeCell ref="N5:N6"/>
    <mergeCell ref="O5:O7"/>
    <mergeCell ref="C8:D8"/>
    <mergeCell ref="C9:D9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56:D56"/>
    <mergeCell ref="C57:D57"/>
    <mergeCell ref="C50:D50"/>
    <mergeCell ref="C51:D51"/>
    <mergeCell ref="C52:D52"/>
    <mergeCell ref="C53:D53"/>
    <mergeCell ref="C54:D54"/>
    <mergeCell ref="C55:D55"/>
  </mergeCells>
  <conditionalFormatting sqref="N8:N57">
    <cfRule type="expression" dxfId="7" priority="5">
      <formula>$N8&gt;$H8</formula>
    </cfRule>
  </conditionalFormatting>
  <conditionalFormatting sqref="C8:D57">
    <cfRule type="expression" dxfId="6" priority="4">
      <formula>$T8=1</formula>
    </cfRule>
  </conditionalFormatting>
  <conditionalFormatting sqref="F8:F57">
    <cfRule type="expression" dxfId="5" priority="3">
      <formula>$V8=1</formula>
    </cfRule>
  </conditionalFormatting>
  <conditionalFormatting sqref="G8:G57">
    <cfRule type="expression" dxfId="4" priority="2">
      <formula>$W8=1</formula>
    </cfRule>
  </conditionalFormatting>
  <conditionalFormatting sqref="E8:E57">
    <cfRule type="expression" dxfId="3" priority="1">
      <formula>$U8=1</formula>
    </cfRule>
  </conditionalFormatting>
  <dataValidations count="2">
    <dataValidation type="whole" allowBlank="1" showInputMessage="1" showErrorMessage="1" errorTitle="Doplňte relevantní hodnotu" error="Doplňte relevantní hodnotu" sqref="H8:H57" xr:uid="{9BDE84DE-4EE5-4BFF-8B26-79F2CD59C34B}">
      <formula1>0</formula1>
      <formula2>12</formula2>
    </dataValidation>
    <dataValidation type="decimal" allowBlank="1" showInputMessage="1" showErrorMessage="1" errorTitle="Doplňte relevantní hodnotu" error="Doplňte hodnutu v rozsahu od 0,5 - 1" sqref="I8:I57" xr:uid="{D3F22E66-1D38-4238-BCBC-DCBCDD497FA2}">
      <formula1>0.5</formula1>
      <formula2>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D6B7BDB-CE61-45A0-A9B4-D3676C70EA9C}">
          <x14:formula1>
            <xm:f>'Podpůrná data'!$L$10:$L$11</xm:f>
          </x14:formula1>
          <xm:sqref>G8:G57 M8:M57</xm:sqref>
        </x14:dataValidation>
        <x14:dataValidation type="list" allowBlank="1" showInputMessage="1" showErrorMessage="1" xr:uid="{861BC8DF-FFB6-4745-BE42-589CFD297257}">
          <x14:formula1>
            <xm:f>'Podpůrná data'!$N$11:$N$18</xm:f>
          </x14:formula1>
          <xm:sqref>F8:F57</xm:sqref>
        </x14:dataValidation>
        <x14:dataValidation type="list" allowBlank="1" showInputMessage="1" showErrorMessage="1" xr:uid="{C4236B8D-F35B-44A6-A410-2122498566EC}">
          <x14:formula1>
            <xm:f>'Podpůrná data'!$A$17:$A$183</xm:f>
          </x14:formula1>
          <xm:sqref>E8:E57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50B92-415B-4837-8091-957378389F4B}">
  <sheetPr>
    <tabColor rgb="FFFF9966"/>
  </sheetPr>
  <dimension ref="A1:V71"/>
  <sheetViews>
    <sheetView workbookViewId="0">
      <pane ySplit="7" topLeftCell="A8" activePane="bottomLeft" state="frozen"/>
      <selection pane="bottomLeft" activeCell="C3" sqref="C3:C5"/>
    </sheetView>
  </sheetViews>
  <sheetFormatPr defaultColWidth="8.85546875" defaultRowHeight="15" x14ac:dyDescent="0.25"/>
  <cols>
    <col min="1" max="1" width="2.7109375" style="25" customWidth="1"/>
    <col min="2" max="2" width="4" style="26" customWidth="1"/>
    <col min="3" max="3" width="33.7109375" style="48" customWidth="1"/>
    <col min="4" max="4" width="3.28515625" style="48" customWidth="1"/>
    <col min="5" max="6" width="9.85546875" style="28" customWidth="1"/>
    <col min="7" max="8" width="8.7109375" style="25" customWidth="1"/>
    <col min="9" max="9" width="23.140625" style="28" customWidth="1"/>
    <col min="10" max="12" width="13.140625" style="28" customWidth="1"/>
    <col min="13" max="13" width="23.42578125" style="25" customWidth="1"/>
    <col min="14" max="14" width="9" style="25" customWidth="1"/>
    <col min="15" max="15" width="14" style="25" customWidth="1"/>
    <col min="16" max="16" width="11.7109375" style="25" customWidth="1"/>
    <col min="17" max="17" width="23.42578125" style="25" customWidth="1"/>
    <col min="18" max="18" width="21.42578125" style="25" customWidth="1"/>
    <col min="19" max="19" width="2.28515625" style="27" customWidth="1"/>
    <col min="20" max="22" width="2.7109375" style="25" hidden="1" customWidth="1"/>
    <col min="23" max="16384" width="8.85546875" style="25"/>
  </cols>
  <sheetData>
    <row r="1" spans="1:22" ht="15" customHeight="1" thickBot="1" x14ac:dyDescent="0.3">
      <c r="C1" s="25"/>
      <c r="D1" s="25"/>
      <c r="E1" s="25"/>
      <c r="F1" s="25"/>
      <c r="I1" s="25"/>
      <c r="J1" s="25"/>
      <c r="K1" s="25"/>
      <c r="L1" s="25"/>
    </row>
    <row r="2" spans="1:22" s="259" customFormat="1" ht="15" customHeight="1" thickBot="1" x14ac:dyDescent="0.3">
      <c r="A2" s="253"/>
      <c r="B2" s="254"/>
      <c r="C2" s="255"/>
      <c r="D2" s="255"/>
      <c r="E2" s="255"/>
      <c r="F2" s="255"/>
      <c r="G2" s="256"/>
      <c r="H2" s="256"/>
      <c r="I2" s="255"/>
      <c r="J2" s="255"/>
      <c r="K2" s="255"/>
      <c r="L2" s="255"/>
      <c r="M2" s="257" t="s">
        <v>300</v>
      </c>
      <c r="N2" s="256"/>
      <c r="O2" s="256"/>
      <c r="P2" s="256"/>
      <c r="Q2" s="257" t="s">
        <v>238</v>
      </c>
      <c r="R2" s="257" t="s">
        <v>56</v>
      </c>
      <c r="S2" s="258"/>
    </row>
    <row r="3" spans="1:22" ht="25.15" customHeight="1" thickBot="1" x14ac:dyDescent="0.3">
      <c r="A3" s="29"/>
      <c r="B3" s="225"/>
      <c r="C3" s="358" t="s">
        <v>300</v>
      </c>
      <c r="D3" s="229"/>
      <c r="E3" s="229"/>
      <c r="F3" s="229"/>
      <c r="G3" s="227"/>
      <c r="H3" s="227"/>
      <c r="I3" s="227"/>
      <c r="J3" s="313" t="s">
        <v>302</v>
      </c>
      <c r="K3" s="314"/>
      <c r="L3" s="315"/>
      <c r="M3" s="72">
        <f>SUM(M8:M57)</f>
        <v>0</v>
      </c>
      <c r="N3" s="225"/>
      <c r="O3" s="249"/>
      <c r="P3" s="249"/>
      <c r="Q3" s="72">
        <f>SUM(Q8:Q57)</f>
        <v>0</v>
      </c>
      <c r="R3" s="72">
        <f>SUM(R8:R57)</f>
        <v>0</v>
      </c>
    </row>
    <row r="4" spans="1:22" ht="4.1500000000000004" customHeight="1" x14ac:dyDescent="0.25">
      <c r="A4" s="29"/>
      <c r="B4" s="225"/>
      <c r="C4" s="359"/>
      <c r="D4" s="229"/>
      <c r="E4" s="229"/>
      <c r="F4" s="229"/>
      <c r="G4" s="227"/>
      <c r="H4" s="227"/>
      <c r="I4" s="227"/>
      <c r="J4" s="227"/>
      <c r="K4" s="227"/>
      <c r="L4" s="227"/>
      <c r="M4" s="247"/>
      <c r="N4" s="227"/>
      <c r="O4" s="227"/>
      <c r="P4" s="227"/>
      <c r="Q4" s="247"/>
      <c r="R4" s="247"/>
    </row>
    <row r="5" spans="1:22" ht="25.15" customHeight="1" thickBot="1" x14ac:dyDescent="0.3">
      <c r="A5" s="35"/>
      <c r="B5" s="225"/>
      <c r="C5" s="360"/>
      <c r="D5" s="229"/>
      <c r="E5" s="356" t="s">
        <v>311</v>
      </c>
      <c r="F5" s="356" t="s">
        <v>268</v>
      </c>
      <c r="G5" s="356" t="s">
        <v>315</v>
      </c>
      <c r="H5" s="356" t="s">
        <v>234</v>
      </c>
      <c r="I5" s="356" t="s">
        <v>228</v>
      </c>
      <c r="J5" s="356" t="s">
        <v>240</v>
      </c>
      <c r="K5" s="356" t="s">
        <v>304</v>
      </c>
      <c r="L5" s="356" t="s">
        <v>270</v>
      </c>
      <c r="M5" s="354" t="s">
        <v>305</v>
      </c>
      <c r="N5" s="355" t="s">
        <v>243</v>
      </c>
      <c r="O5" s="356" t="s">
        <v>245</v>
      </c>
      <c r="P5" s="356" t="s">
        <v>272</v>
      </c>
      <c r="Q5" s="354" t="s">
        <v>252</v>
      </c>
      <c r="R5" s="362" t="s">
        <v>249</v>
      </c>
    </row>
    <row r="6" spans="1:22" ht="16.899999999999999" customHeight="1" x14ac:dyDescent="0.25">
      <c r="A6" s="36"/>
      <c r="B6" s="226"/>
      <c r="C6" s="227"/>
      <c r="D6" s="227"/>
      <c r="E6" s="356"/>
      <c r="F6" s="356"/>
      <c r="G6" s="356"/>
      <c r="H6" s="356"/>
      <c r="I6" s="356"/>
      <c r="J6" s="356"/>
      <c r="K6" s="356"/>
      <c r="L6" s="356"/>
      <c r="M6" s="354"/>
      <c r="N6" s="355"/>
      <c r="O6" s="356"/>
      <c r="P6" s="356"/>
      <c r="Q6" s="354"/>
      <c r="R6" s="362"/>
    </row>
    <row r="7" spans="1:22" s="44" customFormat="1" ht="28.9" customHeight="1" thickBot="1" x14ac:dyDescent="0.3">
      <c r="A7" s="38"/>
      <c r="B7" s="225"/>
      <c r="C7" s="228" t="s">
        <v>301</v>
      </c>
      <c r="D7" s="228"/>
      <c r="E7" s="230" t="s">
        <v>312</v>
      </c>
      <c r="F7" s="230" t="s">
        <v>244</v>
      </c>
      <c r="G7" s="248" t="s">
        <v>303</v>
      </c>
      <c r="H7" s="248" t="s">
        <v>235</v>
      </c>
      <c r="I7" s="230" t="s">
        <v>229</v>
      </c>
      <c r="J7" s="230" t="s">
        <v>242</v>
      </c>
      <c r="K7" s="230" t="s">
        <v>241</v>
      </c>
      <c r="L7" s="230" t="s">
        <v>271</v>
      </c>
      <c r="M7" s="246" t="s">
        <v>230</v>
      </c>
      <c r="N7" s="230" t="s">
        <v>244</v>
      </c>
      <c r="O7" s="230" t="s">
        <v>306</v>
      </c>
      <c r="P7" s="357"/>
      <c r="Q7" s="361"/>
      <c r="R7" s="363"/>
      <c r="S7" s="43"/>
    </row>
    <row r="8" spans="1:22" x14ac:dyDescent="0.25">
      <c r="B8" s="231" t="s">
        <v>4</v>
      </c>
      <c r="C8" s="331"/>
      <c r="D8" s="331"/>
      <c r="E8" s="59"/>
      <c r="F8" s="59"/>
      <c r="G8" s="17"/>
      <c r="H8" s="19"/>
      <c r="I8" s="224"/>
      <c r="J8" s="234" t="str">
        <f>IF(ISBLANK(I8),"",VLOOKUP(I8,'Podpůrná data'!$A$17:$B$183,2,FALSE))</f>
        <v/>
      </c>
      <c r="K8" s="235">
        <f>IFERROR(IF(ISBLANK(H8),0,(INT(ROUND(H8,2)*(J8*'Podpůrná data'!$B$11)+('Podpůrná data'!$C$11)*(ROUND(H8,2))))),0)</f>
        <v>0</v>
      </c>
      <c r="L8" s="236">
        <f>INT(IF(G8&gt;0,(VLOOKUP(INT(G8),'Podpůrná data'!$G$17:$H$61,2,FALSE))*(G8/INT(G8))))</f>
        <v>0</v>
      </c>
      <c r="M8" s="237">
        <f>K8*L8</f>
        <v>0</v>
      </c>
      <c r="N8" s="24"/>
      <c r="O8" s="17"/>
      <c r="P8" s="250">
        <f>IFERROR(IF(N8="Ano",(IF(O8&gt;G8,(VLOOKUP(INT(G8),'Podpůrná data'!$G$17:$H$61,2,FALSE))*(G8/INT(G8)),(VLOOKUP(INT(O8),'Podpůrná data'!$G$17:$H$61,2,FALSE)*(O8/INT(O8))))),0),0)</f>
        <v>0</v>
      </c>
      <c r="Q8" s="237">
        <f>P8*(ROUND(H8,2)*'Podpůrná data'!$D$11)</f>
        <v>0</v>
      </c>
      <c r="R8" s="237">
        <f>M8+Q8</f>
        <v>0</v>
      </c>
      <c r="T8" s="25">
        <f t="shared" ref="T8:T39" si="0">IF($M8&gt;0,IF(ISBLANK(C8),1,0),0)</f>
        <v>0</v>
      </c>
      <c r="U8" s="25">
        <f>IF($M8&gt;0,IF(ISBLANK(#REF!),1,0),0)</f>
        <v>0</v>
      </c>
      <c r="V8" s="25">
        <f t="shared" ref="V8:V39" si="1">IF($M8&gt;0,IF(ISBLANK(E8),1,0),0)</f>
        <v>0</v>
      </c>
    </row>
    <row r="9" spans="1:22" x14ac:dyDescent="0.25">
      <c r="B9" s="232" t="s">
        <v>5</v>
      </c>
      <c r="C9" s="326"/>
      <c r="D9" s="327"/>
      <c r="E9" s="60"/>
      <c r="F9" s="60"/>
      <c r="G9" s="20"/>
      <c r="H9" s="21"/>
      <c r="I9" s="222"/>
      <c r="J9" s="238" t="str">
        <f>IF(ISBLANK(I9),"",VLOOKUP(I9,'Podpůrná data'!$A$17:$B$183,2,FALSE))</f>
        <v/>
      </c>
      <c r="K9" s="239">
        <f>IFERROR(IF(ISBLANK(H9),0,(INT(ROUND(H9,2)*(J9*'Podpůrná data'!$B$11)+('Podpůrná data'!$C$11)*(ROUND(H9,2))))),0)</f>
        <v>0</v>
      </c>
      <c r="L9" s="240">
        <f>INT(IF(G9&gt;0,(VLOOKUP(INT(G9),'Podpůrná data'!$G$17:$H$61,2,FALSE))*(G9/INT(G9))))</f>
        <v>0</v>
      </c>
      <c r="M9" s="241">
        <f t="shared" ref="M9:M57" si="2">K9*L9</f>
        <v>0</v>
      </c>
      <c r="N9" s="54"/>
      <c r="O9" s="20"/>
      <c r="P9" s="251">
        <f>IFERROR(IF(N9="Ano",(IF(O9&gt;G9,(VLOOKUP(INT(G9),'Podpůrná data'!$G$17:$H$61,2,FALSE))*(G9/INT(G9)),(VLOOKUP(INT(O9),'Podpůrná data'!$G$17:$H$61,2,FALSE)*(O9/INT(O9))))),0),0)</f>
        <v>0</v>
      </c>
      <c r="Q9" s="241">
        <f>P9*(ROUND(H9,2)*'Podpůrná data'!$D$11)</f>
        <v>0</v>
      </c>
      <c r="R9" s="241">
        <f t="shared" ref="R9:R57" si="3">M9+Q9</f>
        <v>0</v>
      </c>
      <c r="T9" s="25">
        <f t="shared" si="0"/>
        <v>0</v>
      </c>
      <c r="U9" s="25">
        <f>IF($M9&gt;0,IF(ISBLANK(#REF!),1,0),0)</f>
        <v>0</v>
      </c>
      <c r="V9" s="25">
        <f t="shared" si="1"/>
        <v>0</v>
      </c>
    </row>
    <row r="10" spans="1:22" x14ac:dyDescent="0.25">
      <c r="B10" s="232" t="s">
        <v>6</v>
      </c>
      <c r="C10" s="326"/>
      <c r="D10" s="327"/>
      <c r="E10" s="60"/>
      <c r="F10" s="60"/>
      <c r="G10" s="20"/>
      <c r="H10" s="21"/>
      <c r="I10" s="222"/>
      <c r="J10" s="238" t="str">
        <f>IF(ISBLANK(I10),"",VLOOKUP(I10,'Podpůrná data'!$A$17:$B$183,2,FALSE))</f>
        <v/>
      </c>
      <c r="K10" s="239">
        <f>IFERROR(IF(ISBLANK(H10),0,(INT(ROUND(H10,2)*(J10*'Podpůrná data'!$B$11)+('Podpůrná data'!$C$11)*(ROUND(H10,2))))),0)</f>
        <v>0</v>
      </c>
      <c r="L10" s="240">
        <f>INT(IF(G10&gt;0,(VLOOKUP(INT(G10),'Podpůrná data'!$G$17:$H$61,2,FALSE))*(G10/INT(G10))))</f>
        <v>0</v>
      </c>
      <c r="M10" s="241">
        <f t="shared" si="2"/>
        <v>0</v>
      </c>
      <c r="N10" s="54"/>
      <c r="O10" s="20"/>
      <c r="P10" s="251">
        <f>IFERROR(IF(N10="Ano",(IF(O10&gt;G10,(VLOOKUP(INT(G10),'Podpůrná data'!$G$17:$H$61,2,FALSE))*(G10/INT(G10)),(VLOOKUP(INT(O10),'Podpůrná data'!$G$17:$H$61,2,FALSE)*(O10/INT(O10))))),0),0)</f>
        <v>0</v>
      </c>
      <c r="Q10" s="241">
        <f>P10*(ROUND(H10,2)*'Podpůrná data'!$D$11)</f>
        <v>0</v>
      </c>
      <c r="R10" s="241">
        <f t="shared" si="3"/>
        <v>0</v>
      </c>
      <c r="T10" s="25">
        <f t="shared" si="0"/>
        <v>0</v>
      </c>
      <c r="U10" s="25">
        <f>IF($M10&gt;0,IF(ISBLANK(#REF!),1,0),0)</f>
        <v>0</v>
      </c>
      <c r="V10" s="25">
        <f t="shared" si="1"/>
        <v>0</v>
      </c>
    </row>
    <row r="11" spans="1:22" x14ac:dyDescent="0.25">
      <c r="B11" s="232" t="s">
        <v>7</v>
      </c>
      <c r="C11" s="326"/>
      <c r="D11" s="327"/>
      <c r="E11" s="60"/>
      <c r="F11" s="60"/>
      <c r="G11" s="20"/>
      <c r="H11" s="21"/>
      <c r="I11" s="222"/>
      <c r="J11" s="238" t="str">
        <f>IF(ISBLANK(I11),"",VLOOKUP(I11,'Podpůrná data'!$A$17:$B$183,2,FALSE))</f>
        <v/>
      </c>
      <c r="K11" s="239">
        <f>IFERROR(IF(ISBLANK(H11),0,(INT(ROUND(H11,2)*(J11*'Podpůrná data'!$B$11)+('Podpůrná data'!$C$11)*(ROUND(H11,2))))),0)</f>
        <v>0</v>
      </c>
      <c r="L11" s="240">
        <f>INT(IF(G11&gt;0,(VLOOKUP(INT(G11),'Podpůrná data'!$G$17:$H$61,2,FALSE))*(G11/INT(G11))))</f>
        <v>0</v>
      </c>
      <c r="M11" s="241">
        <f t="shared" si="2"/>
        <v>0</v>
      </c>
      <c r="N11" s="54"/>
      <c r="O11" s="20"/>
      <c r="P11" s="251">
        <f>IFERROR(IF(N11="Ano",(IF(O11&gt;G11,(VLOOKUP(INT(G11),'Podpůrná data'!$G$17:$H$61,2,FALSE))*(G11/INT(G11)),(VLOOKUP(INT(O11),'Podpůrná data'!$G$17:$H$61,2,FALSE)*(O11/INT(O11))))),0),0)</f>
        <v>0</v>
      </c>
      <c r="Q11" s="241">
        <f>P11*(ROUND(H11,2)*'Podpůrná data'!$D$11)</f>
        <v>0</v>
      </c>
      <c r="R11" s="241">
        <f t="shared" si="3"/>
        <v>0</v>
      </c>
      <c r="T11" s="25">
        <f t="shared" si="0"/>
        <v>0</v>
      </c>
      <c r="U11" s="25">
        <f>IF($M11&gt;0,IF(ISBLANK(#REF!),1,0),0)</f>
        <v>0</v>
      </c>
      <c r="V11" s="25">
        <f t="shared" si="1"/>
        <v>0</v>
      </c>
    </row>
    <row r="12" spans="1:22" x14ac:dyDescent="0.25">
      <c r="B12" s="232" t="s">
        <v>8</v>
      </c>
      <c r="C12" s="326"/>
      <c r="D12" s="327"/>
      <c r="E12" s="60"/>
      <c r="F12" s="60"/>
      <c r="G12" s="20"/>
      <c r="H12" s="21"/>
      <c r="I12" s="222"/>
      <c r="J12" s="238" t="str">
        <f>IF(ISBLANK(I12),"",VLOOKUP(I12,'Podpůrná data'!$A$17:$B$183,2,FALSE))</f>
        <v/>
      </c>
      <c r="K12" s="239">
        <f>IFERROR(IF(ISBLANK(H12),0,(INT(ROUND(H12,2)*(J12*'Podpůrná data'!$B$11)+('Podpůrná data'!$C$11)*(ROUND(H12,2))))),0)</f>
        <v>0</v>
      </c>
      <c r="L12" s="240">
        <f>INT(IF(G12&gt;0,(VLOOKUP(INT(G12),'Podpůrná data'!$G$17:$H$61,2,FALSE))*(G12/INT(G12))))</f>
        <v>0</v>
      </c>
      <c r="M12" s="241">
        <f t="shared" si="2"/>
        <v>0</v>
      </c>
      <c r="N12" s="54"/>
      <c r="O12" s="20"/>
      <c r="P12" s="251">
        <f>IFERROR(IF(N12="Ano",(IF(O12&gt;G12,(VLOOKUP(INT(G12),'Podpůrná data'!$G$17:$H$61,2,FALSE))*(G12/INT(G12)),(VLOOKUP(INT(O12),'Podpůrná data'!$G$17:$H$61,2,FALSE)*(O12/INT(O12))))),0),0)</f>
        <v>0</v>
      </c>
      <c r="Q12" s="241">
        <f>P12*(ROUND(H12,2)*'Podpůrná data'!$D$11)</f>
        <v>0</v>
      </c>
      <c r="R12" s="241">
        <f t="shared" si="3"/>
        <v>0</v>
      </c>
      <c r="T12" s="25">
        <f t="shared" si="0"/>
        <v>0</v>
      </c>
      <c r="U12" s="25">
        <f>IF($M12&gt;0,IF(ISBLANK(#REF!),1,0),0)</f>
        <v>0</v>
      </c>
      <c r="V12" s="25">
        <f t="shared" si="1"/>
        <v>0</v>
      </c>
    </row>
    <row r="13" spans="1:22" x14ac:dyDescent="0.25">
      <c r="B13" s="232" t="s">
        <v>9</v>
      </c>
      <c r="C13" s="326"/>
      <c r="D13" s="327"/>
      <c r="E13" s="60"/>
      <c r="F13" s="60"/>
      <c r="G13" s="20"/>
      <c r="H13" s="21"/>
      <c r="I13" s="222"/>
      <c r="J13" s="238" t="str">
        <f>IF(ISBLANK(I13),"",VLOOKUP(I13,'Podpůrná data'!$A$17:$B$183,2,FALSE))</f>
        <v/>
      </c>
      <c r="K13" s="239">
        <f>IFERROR(IF(ISBLANK(H13),0,(INT(ROUND(H13,2)*(J13*'Podpůrná data'!$B$11)+('Podpůrná data'!$C$11)*(ROUND(H13,2))))),0)</f>
        <v>0</v>
      </c>
      <c r="L13" s="240">
        <f>INT(IF(G13&gt;0,(VLOOKUP(INT(G13),'Podpůrná data'!$G$17:$H$61,2,FALSE))*(G13/INT(G13))))</f>
        <v>0</v>
      </c>
      <c r="M13" s="241">
        <f t="shared" si="2"/>
        <v>0</v>
      </c>
      <c r="N13" s="54"/>
      <c r="O13" s="20"/>
      <c r="P13" s="251">
        <f>IFERROR(IF(N13="Ano",(IF(O13&gt;G13,(VLOOKUP(INT(G13),'Podpůrná data'!$G$17:$H$61,2,FALSE))*(G13/INT(G13)),(VLOOKUP(INT(O13),'Podpůrná data'!$G$17:$H$61,2,FALSE)*(O13/INT(O13))))),0),0)</f>
        <v>0</v>
      </c>
      <c r="Q13" s="241">
        <f>P13*(ROUND(H13,2)*'Podpůrná data'!$D$11)</f>
        <v>0</v>
      </c>
      <c r="R13" s="241">
        <f t="shared" si="3"/>
        <v>0</v>
      </c>
      <c r="T13" s="25">
        <f t="shared" si="0"/>
        <v>0</v>
      </c>
      <c r="U13" s="25">
        <f>IF($M13&gt;0,IF(ISBLANK(#REF!),1,0),0)</f>
        <v>0</v>
      </c>
      <c r="V13" s="25">
        <f t="shared" si="1"/>
        <v>0</v>
      </c>
    </row>
    <row r="14" spans="1:22" x14ac:dyDescent="0.25">
      <c r="B14" s="232" t="s">
        <v>10</v>
      </c>
      <c r="C14" s="326"/>
      <c r="D14" s="327"/>
      <c r="E14" s="60"/>
      <c r="F14" s="60"/>
      <c r="G14" s="20"/>
      <c r="H14" s="21"/>
      <c r="I14" s="222"/>
      <c r="J14" s="238" t="str">
        <f>IF(ISBLANK(I14),"",VLOOKUP(I14,'Podpůrná data'!$A$17:$B$183,2,FALSE))</f>
        <v/>
      </c>
      <c r="K14" s="239">
        <f>IFERROR(IF(ISBLANK(H14),0,(INT(ROUND(H14,2)*(J14*'Podpůrná data'!$B$11)+('Podpůrná data'!$C$11)*(ROUND(H14,2))))),0)</f>
        <v>0</v>
      </c>
      <c r="L14" s="240">
        <f>INT(IF(G14&gt;0,(VLOOKUP(INT(G14),'Podpůrná data'!$G$17:$H$61,2,FALSE))*(G14/INT(G14))))</f>
        <v>0</v>
      </c>
      <c r="M14" s="241">
        <f t="shared" si="2"/>
        <v>0</v>
      </c>
      <c r="N14" s="54"/>
      <c r="O14" s="20"/>
      <c r="P14" s="251">
        <f>IFERROR(IF(N14="Ano",(IF(O14&gt;G14,(VLOOKUP(INT(G14),'Podpůrná data'!$G$17:$H$61,2,FALSE))*(G14/INT(G14)),(VLOOKUP(INT(O14),'Podpůrná data'!$G$17:$H$61,2,FALSE)*(O14/INT(O14))))),0),0)</f>
        <v>0</v>
      </c>
      <c r="Q14" s="241">
        <f>P14*(ROUND(H14,2)*'Podpůrná data'!$D$11)</f>
        <v>0</v>
      </c>
      <c r="R14" s="241">
        <f t="shared" si="3"/>
        <v>0</v>
      </c>
      <c r="T14" s="25">
        <f t="shared" si="0"/>
        <v>0</v>
      </c>
      <c r="U14" s="25">
        <f>IF($M14&gt;0,IF(ISBLANK(#REF!),1,0),0)</f>
        <v>0</v>
      </c>
      <c r="V14" s="25">
        <f t="shared" si="1"/>
        <v>0</v>
      </c>
    </row>
    <row r="15" spans="1:22" x14ac:dyDescent="0.25">
      <c r="B15" s="232" t="s">
        <v>11</v>
      </c>
      <c r="C15" s="326"/>
      <c r="D15" s="327"/>
      <c r="E15" s="60"/>
      <c r="F15" s="60"/>
      <c r="G15" s="20"/>
      <c r="H15" s="21"/>
      <c r="I15" s="222"/>
      <c r="J15" s="238" t="str">
        <f>IF(ISBLANK(I15),"",VLOOKUP(I15,'Podpůrná data'!$A$17:$B$183,2,FALSE))</f>
        <v/>
      </c>
      <c r="K15" s="239">
        <f>IFERROR(IF(ISBLANK(H15),0,(INT(ROUND(H15,2)*(J15*'Podpůrná data'!$B$11)+('Podpůrná data'!$C$11)*(ROUND(H15,2))))),0)</f>
        <v>0</v>
      </c>
      <c r="L15" s="240">
        <f>INT(IF(G15&gt;0,(VLOOKUP(INT(G15),'Podpůrná data'!$G$17:$H$61,2,FALSE))*(G15/INT(G15))))</f>
        <v>0</v>
      </c>
      <c r="M15" s="241">
        <f t="shared" si="2"/>
        <v>0</v>
      </c>
      <c r="N15" s="54"/>
      <c r="O15" s="20"/>
      <c r="P15" s="251">
        <f>IFERROR(IF(N15="Ano",(IF(O15&gt;G15,(VLOOKUP(INT(G15),'Podpůrná data'!$G$17:$H$61,2,FALSE))*(G15/INT(G15)),(VLOOKUP(INT(O15),'Podpůrná data'!$G$17:$H$61,2,FALSE)*(O15/INT(O15))))),0),0)</f>
        <v>0</v>
      </c>
      <c r="Q15" s="241">
        <f>P15*(ROUND(H15,2)*'Podpůrná data'!$D$11)</f>
        <v>0</v>
      </c>
      <c r="R15" s="241">
        <f t="shared" si="3"/>
        <v>0</v>
      </c>
      <c r="T15" s="25">
        <f t="shared" si="0"/>
        <v>0</v>
      </c>
      <c r="U15" s="25">
        <f>IF($M15&gt;0,IF(ISBLANK(#REF!),1,0),0)</f>
        <v>0</v>
      </c>
      <c r="V15" s="25">
        <f t="shared" si="1"/>
        <v>0</v>
      </c>
    </row>
    <row r="16" spans="1:22" x14ac:dyDescent="0.25">
      <c r="B16" s="232" t="s">
        <v>12</v>
      </c>
      <c r="C16" s="326"/>
      <c r="D16" s="327"/>
      <c r="E16" s="60"/>
      <c r="F16" s="60"/>
      <c r="G16" s="20"/>
      <c r="H16" s="21"/>
      <c r="I16" s="222"/>
      <c r="J16" s="238" t="str">
        <f>IF(ISBLANK(I16),"",VLOOKUP(I16,'Podpůrná data'!$A$17:$B$183,2,FALSE))</f>
        <v/>
      </c>
      <c r="K16" s="239">
        <f>IFERROR(IF(ISBLANK(H16),0,(INT(ROUND(H16,2)*(J16*'Podpůrná data'!$B$11)+('Podpůrná data'!$C$11)*(ROUND(H16,2))))),0)</f>
        <v>0</v>
      </c>
      <c r="L16" s="240">
        <f>INT(IF(G16&gt;0,(VLOOKUP(INT(G16),'Podpůrná data'!$G$17:$H$61,2,FALSE))*(G16/INT(G16))))</f>
        <v>0</v>
      </c>
      <c r="M16" s="241">
        <f t="shared" si="2"/>
        <v>0</v>
      </c>
      <c r="N16" s="54"/>
      <c r="O16" s="20"/>
      <c r="P16" s="251">
        <f>IFERROR(IF(N16="Ano",(IF(O16&gt;G16,(VLOOKUP(INT(G16),'Podpůrná data'!$G$17:$H$61,2,FALSE))*(G16/INT(G16)),(VLOOKUP(INT(O16),'Podpůrná data'!$G$17:$H$61,2,FALSE)*(O16/INT(O16))))),0),0)</f>
        <v>0</v>
      </c>
      <c r="Q16" s="241">
        <f>P16*(ROUND(H16,2)*'Podpůrná data'!$D$11)</f>
        <v>0</v>
      </c>
      <c r="R16" s="241">
        <f t="shared" si="3"/>
        <v>0</v>
      </c>
      <c r="T16" s="25">
        <f t="shared" si="0"/>
        <v>0</v>
      </c>
      <c r="U16" s="25">
        <f>IF($M16&gt;0,IF(ISBLANK(#REF!),1,0),0)</f>
        <v>0</v>
      </c>
      <c r="V16" s="25">
        <f t="shared" si="1"/>
        <v>0</v>
      </c>
    </row>
    <row r="17" spans="2:22" x14ac:dyDescent="0.25">
      <c r="B17" s="232" t="s">
        <v>13</v>
      </c>
      <c r="C17" s="326"/>
      <c r="D17" s="327"/>
      <c r="E17" s="60"/>
      <c r="F17" s="60"/>
      <c r="G17" s="20"/>
      <c r="H17" s="21"/>
      <c r="I17" s="222"/>
      <c r="J17" s="238" t="str">
        <f>IF(ISBLANK(I17),"",VLOOKUP(I17,'Podpůrná data'!$A$17:$B$183,2,FALSE))</f>
        <v/>
      </c>
      <c r="K17" s="239">
        <f>IFERROR(IF(ISBLANK(H17),0,(INT(ROUND(H17,2)*(J17*'Podpůrná data'!$B$11)+('Podpůrná data'!$C$11)*(ROUND(H17,2))))),0)</f>
        <v>0</v>
      </c>
      <c r="L17" s="240">
        <f>INT(IF(G17&gt;0,(VLOOKUP(INT(G17),'Podpůrná data'!$G$17:$H$61,2,FALSE))*(G17/INT(G17))))</f>
        <v>0</v>
      </c>
      <c r="M17" s="241">
        <f t="shared" si="2"/>
        <v>0</v>
      </c>
      <c r="N17" s="54"/>
      <c r="O17" s="20"/>
      <c r="P17" s="251">
        <f>IFERROR(IF(N17="Ano",(IF(O17&gt;G17,(VLOOKUP(INT(G17),'Podpůrná data'!$G$17:$H$61,2,FALSE))*(G17/INT(G17)),(VLOOKUP(INT(O17),'Podpůrná data'!$G$17:$H$61,2,FALSE)*(O17/INT(O17))))),0),0)</f>
        <v>0</v>
      </c>
      <c r="Q17" s="241">
        <f>P17*(ROUND(H17,2)*'Podpůrná data'!$D$11)</f>
        <v>0</v>
      </c>
      <c r="R17" s="241">
        <f t="shared" si="3"/>
        <v>0</v>
      </c>
      <c r="T17" s="25">
        <f t="shared" si="0"/>
        <v>0</v>
      </c>
      <c r="U17" s="25">
        <f>IF($M17&gt;0,IF(ISBLANK(#REF!),1,0),0)</f>
        <v>0</v>
      </c>
      <c r="V17" s="25">
        <f t="shared" si="1"/>
        <v>0</v>
      </c>
    </row>
    <row r="18" spans="2:22" x14ac:dyDescent="0.25">
      <c r="B18" s="232" t="s">
        <v>14</v>
      </c>
      <c r="C18" s="326"/>
      <c r="D18" s="327"/>
      <c r="E18" s="60"/>
      <c r="F18" s="60"/>
      <c r="G18" s="20"/>
      <c r="H18" s="21"/>
      <c r="I18" s="222"/>
      <c r="J18" s="238" t="str">
        <f>IF(ISBLANK(I18),"",VLOOKUP(I18,'Podpůrná data'!$A$17:$B$183,2,FALSE))</f>
        <v/>
      </c>
      <c r="K18" s="239">
        <f>IFERROR(IF(ISBLANK(H18),0,(INT(ROUND(H18,2)*(J18*'Podpůrná data'!$B$11)+('Podpůrná data'!$C$11)*(ROUND(H18,2))))),0)</f>
        <v>0</v>
      </c>
      <c r="L18" s="240">
        <f>INT(IF(G18&gt;0,(VLOOKUP(INT(G18),'Podpůrná data'!$G$17:$H$61,2,FALSE))*(G18/INT(G18))))</f>
        <v>0</v>
      </c>
      <c r="M18" s="241">
        <f t="shared" si="2"/>
        <v>0</v>
      </c>
      <c r="N18" s="54"/>
      <c r="O18" s="20"/>
      <c r="P18" s="251">
        <f>IFERROR(IF(N18="Ano",(IF(O18&gt;G18,(VLOOKUP(INT(G18),'Podpůrná data'!$G$17:$H$61,2,FALSE))*(G18/INT(G18)),(VLOOKUP(INT(O18),'Podpůrná data'!$G$17:$H$61,2,FALSE)*(O18/INT(O18))))),0),0)</f>
        <v>0</v>
      </c>
      <c r="Q18" s="241">
        <f>P18*(ROUND(H18,2)*'Podpůrná data'!$D$11)</f>
        <v>0</v>
      </c>
      <c r="R18" s="241">
        <f t="shared" si="3"/>
        <v>0</v>
      </c>
      <c r="T18" s="25">
        <f t="shared" si="0"/>
        <v>0</v>
      </c>
      <c r="U18" s="25">
        <f>IF($M18&gt;0,IF(ISBLANK(#REF!),1,0),0)</f>
        <v>0</v>
      </c>
      <c r="V18" s="25">
        <f t="shared" si="1"/>
        <v>0</v>
      </c>
    </row>
    <row r="19" spans="2:22" x14ac:dyDescent="0.25">
      <c r="B19" s="232" t="s">
        <v>15</v>
      </c>
      <c r="C19" s="326"/>
      <c r="D19" s="327"/>
      <c r="E19" s="60"/>
      <c r="F19" s="60"/>
      <c r="G19" s="20"/>
      <c r="H19" s="21"/>
      <c r="I19" s="222"/>
      <c r="J19" s="238" t="str">
        <f>IF(ISBLANK(I19),"",VLOOKUP(I19,'Podpůrná data'!$A$17:$B$183,2,FALSE))</f>
        <v/>
      </c>
      <c r="K19" s="239">
        <f>IFERROR(IF(ISBLANK(H19),0,(INT(ROUND(H19,2)*(J19*'Podpůrná data'!$B$11)+('Podpůrná data'!$C$11)*(ROUND(H19,2))))),0)</f>
        <v>0</v>
      </c>
      <c r="L19" s="240">
        <f>INT(IF(G19&gt;0,(VLOOKUP(INT(G19),'Podpůrná data'!$G$17:$H$61,2,FALSE))*(G19/INT(G19))))</f>
        <v>0</v>
      </c>
      <c r="M19" s="241">
        <f t="shared" si="2"/>
        <v>0</v>
      </c>
      <c r="N19" s="54"/>
      <c r="O19" s="20"/>
      <c r="P19" s="251">
        <f>IFERROR(IF(N19="Ano",(IF(O19&gt;G19,(VLOOKUP(INT(G19),'Podpůrná data'!$G$17:$H$61,2,FALSE))*(G19/INT(G19)),(VLOOKUP(INT(O19),'Podpůrná data'!$G$17:$H$61,2,FALSE)*(O19/INT(O19))))),0),0)</f>
        <v>0</v>
      </c>
      <c r="Q19" s="241">
        <f>P19*(ROUND(H19,2)*'Podpůrná data'!$D$11)</f>
        <v>0</v>
      </c>
      <c r="R19" s="241">
        <f t="shared" si="3"/>
        <v>0</v>
      </c>
      <c r="T19" s="25">
        <f t="shared" si="0"/>
        <v>0</v>
      </c>
      <c r="U19" s="25">
        <f>IF($M19&gt;0,IF(ISBLANK(#REF!),1,0),0)</f>
        <v>0</v>
      </c>
      <c r="V19" s="25">
        <f t="shared" si="1"/>
        <v>0</v>
      </c>
    </row>
    <row r="20" spans="2:22" x14ac:dyDescent="0.25">
      <c r="B20" s="232" t="s">
        <v>16</v>
      </c>
      <c r="C20" s="326"/>
      <c r="D20" s="327"/>
      <c r="E20" s="60"/>
      <c r="F20" s="60"/>
      <c r="G20" s="20"/>
      <c r="H20" s="21"/>
      <c r="I20" s="222"/>
      <c r="J20" s="238" t="str">
        <f>IF(ISBLANK(I20),"",VLOOKUP(I20,'Podpůrná data'!$A$17:$B$183,2,FALSE))</f>
        <v/>
      </c>
      <c r="K20" s="239">
        <f>IFERROR(IF(ISBLANK(H20),0,(INT(ROUND(H20,2)*(J20*'Podpůrná data'!$B$11)+('Podpůrná data'!$C$11)*(ROUND(H20,2))))),0)</f>
        <v>0</v>
      </c>
      <c r="L20" s="240">
        <f>INT(IF(G20&gt;0,(VLOOKUP(INT(G20),'Podpůrná data'!$G$17:$H$61,2,FALSE))*(G20/INT(G20))))</f>
        <v>0</v>
      </c>
      <c r="M20" s="241">
        <f t="shared" si="2"/>
        <v>0</v>
      </c>
      <c r="N20" s="54"/>
      <c r="O20" s="20"/>
      <c r="P20" s="251">
        <f>IFERROR(IF(N20="Ano",(IF(O20&gt;G20,(VLOOKUP(INT(G20),'Podpůrná data'!$G$17:$H$61,2,FALSE))*(G20/INT(G20)),(VLOOKUP(INT(O20),'Podpůrná data'!$G$17:$H$61,2,FALSE)*(O20/INT(O20))))),0),0)</f>
        <v>0</v>
      </c>
      <c r="Q20" s="241">
        <f>P20*(ROUND(H20,2)*'Podpůrná data'!$D$11)</f>
        <v>0</v>
      </c>
      <c r="R20" s="241">
        <f t="shared" si="3"/>
        <v>0</v>
      </c>
      <c r="T20" s="25">
        <f t="shared" si="0"/>
        <v>0</v>
      </c>
      <c r="U20" s="25">
        <f>IF($M20&gt;0,IF(ISBLANK(#REF!),1,0),0)</f>
        <v>0</v>
      </c>
      <c r="V20" s="25">
        <f t="shared" si="1"/>
        <v>0</v>
      </c>
    </row>
    <row r="21" spans="2:22" x14ac:dyDescent="0.25">
      <c r="B21" s="232" t="s">
        <v>17</v>
      </c>
      <c r="C21" s="326"/>
      <c r="D21" s="327"/>
      <c r="E21" s="60"/>
      <c r="F21" s="60"/>
      <c r="G21" s="20"/>
      <c r="H21" s="21"/>
      <c r="I21" s="222"/>
      <c r="J21" s="238" t="str">
        <f>IF(ISBLANK(I21),"",VLOOKUP(I21,'Podpůrná data'!$A$17:$B$183,2,FALSE))</f>
        <v/>
      </c>
      <c r="K21" s="239">
        <f>IFERROR(IF(ISBLANK(H21),0,(INT(ROUND(H21,2)*(J21*'Podpůrná data'!$B$11)+('Podpůrná data'!$C$11)*(ROUND(H21,2))))),0)</f>
        <v>0</v>
      </c>
      <c r="L21" s="240">
        <f>INT(IF(G21&gt;0,(VLOOKUP(INT(G21),'Podpůrná data'!$G$17:$H$61,2,FALSE))*(G21/INT(G21))))</f>
        <v>0</v>
      </c>
      <c r="M21" s="241">
        <f t="shared" si="2"/>
        <v>0</v>
      </c>
      <c r="N21" s="54"/>
      <c r="O21" s="20"/>
      <c r="P21" s="251">
        <f>IFERROR(IF(N21="Ano",(IF(O21&gt;G21,(VLOOKUP(INT(G21),'Podpůrná data'!$G$17:$H$61,2,FALSE))*(G21/INT(G21)),(VLOOKUP(INT(O21),'Podpůrná data'!$G$17:$H$61,2,FALSE)*(O21/INT(O21))))),0),0)</f>
        <v>0</v>
      </c>
      <c r="Q21" s="241">
        <f>P21*(ROUND(H21,2)*'Podpůrná data'!$D$11)</f>
        <v>0</v>
      </c>
      <c r="R21" s="241">
        <f t="shared" si="3"/>
        <v>0</v>
      </c>
      <c r="T21" s="25">
        <f t="shared" si="0"/>
        <v>0</v>
      </c>
      <c r="U21" s="25">
        <f>IF($M21&gt;0,IF(ISBLANK(#REF!),1,0),0)</f>
        <v>0</v>
      </c>
      <c r="V21" s="25">
        <f t="shared" si="1"/>
        <v>0</v>
      </c>
    </row>
    <row r="22" spans="2:22" x14ac:dyDescent="0.25">
      <c r="B22" s="232" t="s">
        <v>18</v>
      </c>
      <c r="C22" s="326"/>
      <c r="D22" s="327"/>
      <c r="E22" s="60"/>
      <c r="F22" s="60"/>
      <c r="G22" s="20"/>
      <c r="H22" s="21"/>
      <c r="I22" s="222"/>
      <c r="J22" s="238" t="str">
        <f>IF(ISBLANK(I22),"",VLOOKUP(I22,'Podpůrná data'!$A$17:$B$183,2,FALSE))</f>
        <v/>
      </c>
      <c r="K22" s="239">
        <f>IFERROR(IF(ISBLANK(H22),0,(INT(ROUND(H22,2)*(J22*'Podpůrná data'!$B$11)+('Podpůrná data'!$C$11)*(ROUND(H22,2))))),0)</f>
        <v>0</v>
      </c>
      <c r="L22" s="240">
        <f>INT(IF(G22&gt;0,(VLOOKUP(INT(G22),'Podpůrná data'!$G$17:$H$61,2,FALSE))*(G22/INT(G22))))</f>
        <v>0</v>
      </c>
      <c r="M22" s="241">
        <f t="shared" si="2"/>
        <v>0</v>
      </c>
      <c r="N22" s="54"/>
      <c r="O22" s="20"/>
      <c r="P22" s="251">
        <f>IFERROR(IF(N22="Ano",(IF(O22&gt;G22,(VLOOKUP(INT(G22),'Podpůrná data'!$G$17:$H$61,2,FALSE))*(G22/INT(G22)),(VLOOKUP(INT(O22),'Podpůrná data'!$G$17:$H$61,2,FALSE)*(O22/INT(O22))))),0),0)</f>
        <v>0</v>
      </c>
      <c r="Q22" s="241">
        <f>P22*(ROUND(H22,2)*'Podpůrná data'!$D$11)</f>
        <v>0</v>
      </c>
      <c r="R22" s="241">
        <f t="shared" si="3"/>
        <v>0</v>
      </c>
      <c r="T22" s="25">
        <f t="shared" si="0"/>
        <v>0</v>
      </c>
      <c r="U22" s="25">
        <f>IF($M22&gt;0,IF(ISBLANK(#REF!),1,0),0)</f>
        <v>0</v>
      </c>
      <c r="V22" s="25">
        <f t="shared" si="1"/>
        <v>0</v>
      </c>
    </row>
    <row r="23" spans="2:22" x14ac:dyDescent="0.25">
      <c r="B23" s="232" t="s">
        <v>19</v>
      </c>
      <c r="C23" s="326"/>
      <c r="D23" s="327"/>
      <c r="E23" s="60"/>
      <c r="F23" s="60"/>
      <c r="G23" s="20"/>
      <c r="H23" s="21"/>
      <c r="I23" s="222"/>
      <c r="J23" s="238" t="str">
        <f>IF(ISBLANK(I23),"",VLOOKUP(I23,'Podpůrná data'!$A$17:$B$183,2,FALSE))</f>
        <v/>
      </c>
      <c r="K23" s="239">
        <f>IFERROR(IF(ISBLANK(H23),0,(INT(ROUND(H23,2)*(J23*'Podpůrná data'!$B$11)+('Podpůrná data'!$C$11)*(ROUND(H23,2))))),0)</f>
        <v>0</v>
      </c>
      <c r="L23" s="240">
        <f>INT(IF(G23&gt;0,(VLOOKUP(INT(G23),'Podpůrná data'!$G$17:$H$61,2,FALSE))*(G23/INT(G23))))</f>
        <v>0</v>
      </c>
      <c r="M23" s="241">
        <f t="shared" si="2"/>
        <v>0</v>
      </c>
      <c r="N23" s="54"/>
      <c r="O23" s="20"/>
      <c r="P23" s="251">
        <f>IFERROR(IF(N23="Ano",(IF(O23&gt;G23,(VLOOKUP(INT(G23),'Podpůrná data'!$G$17:$H$61,2,FALSE))*(G23/INT(G23)),(VLOOKUP(INT(O23),'Podpůrná data'!$G$17:$H$61,2,FALSE)*(O23/INT(O23))))),0),0)</f>
        <v>0</v>
      </c>
      <c r="Q23" s="241">
        <f>P23*(ROUND(H23,2)*'Podpůrná data'!$D$11)</f>
        <v>0</v>
      </c>
      <c r="R23" s="241">
        <f t="shared" si="3"/>
        <v>0</v>
      </c>
      <c r="T23" s="25">
        <f t="shared" si="0"/>
        <v>0</v>
      </c>
      <c r="U23" s="25">
        <f>IF($M23&gt;0,IF(ISBLANK(#REF!),1,0),0)</f>
        <v>0</v>
      </c>
      <c r="V23" s="25">
        <f t="shared" si="1"/>
        <v>0</v>
      </c>
    </row>
    <row r="24" spans="2:22" x14ac:dyDescent="0.25">
      <c r="B24" s="232" t="s">
        <v>20</v>
      </c>
      <c r="C24" s="326"/>
      <c r="D24" s="327"/>
      <c r="E24" s="60"/>
      <c r="F24" s="60"/>
      <c r="G24" s="20"/>
      <c r="H24" s="21"/>
      <c r="I24" s="222"/>
      <c r="J24" s="238" t="str">
        <f>IF(ISBLANK(I24),"",VLOOKUP(I24,'Podpůrná data'!$A$17:$B$183,2,FALSE))</f>
        <v/>
      </c>
      <c r="K24" s="239">
        <f>IFERROR(IF(ISBLANK(H24),0,(INT(ROUND(H24,2)*(J24*'Podpůrná data'!$B$11)+('Podpůrná data'!$C$11)*(ROUND(H24,2))))),0)</f>
        <v>0</v>
      </c>
      <c r="L24" s="240">
        <f>INT(IF(G24&gt;0,(VLOOKUP(INT(G24),'Podpůrná data'!$G$17:$H$61,2,FALSE))*(G24/INT(G24))))</f>
        <v>0</v>
      </c>
      <c r="M24" s="241">
        <f t="shared" si="2"/>
        <v>0</v>
      </c>
      <c r="N24" s="54"/>
      <c r="O24" s="20"/>
      <c r="P24" s="251">
        <f>IFERROR(IF(N24="Ano",(IF(O24&gt;G24,(VLOOKUP(INT(G24),'Podpůrná data'!$G$17:$H$61,2,FALSE))*(G24/INT(G24)),(VLOOKUP(INT(O24),'Podpůrná data'!$G$17:$H$61,2,FALSE)*(O24/INT(O24))))),0),0)</f>
        <v>0</v>
      </c>
      <c r="Q24" s="241">
        <f>P24*(ROUND(H24,2)*'Podpůrná data'!$D$11)</f>
        <v>0</v>
      </c>
      <c r="R24" s="241">
        <f t="shared" si="3"/>
        <v>0</v>
      </c>
      <c r="T24" s="25">
        <f t="shared" si="0"/>
        <v>0</v>
      </c>
      <c r="U24" s="25">
        <f>IF($M24&gt;0,IF(ISBLANK(#REF!),1,0),0)</f>
        <v>0</v>
      </c>
      <c r="V24" s="25">
        <f t="shared" si="1"/>
        <v>0</v>
      </c>
    </row>
    <row r="25" spans="2:22" x14ac:dyDescent="0.25">
      <c r="B25" s="232" t="s">
        <v>21</v>
      </c>
      <c r="C25" s="326"/>
      <c r="D25" s="327"/>
      <c r="E25" s="60"/>
      <c r="F25" s="60"/>
      <c r="G25" s="20"/>
      <c r="H25" s="21"/>
      <c r="I25" s="222"/>
      <c r="J25" s="238" t="str">
        <f>IF(ISBLANK(I25),"",VLOOKUP(I25,'Podpůrná data'!$A$17:$B$183,2,FALSE))</f>
        <v/>
      </c>
      <c r="K25" s="239">
        <f>IFERROR(IF(ISBLANK(H25),0,(INT(ROUND(H25,2)*(J25*'Podpůrná data'!$B$11)+('Podpůrná data'!$C$11)*(ROUND(H25,2))))),0)</f>
        <v>0</v>
      </c>
      <c r="L25" s="240">
        <f>INT(IF(G25&gt;0,(VLOOKUP(INT(G25),'Podpůrná data'!$G$17:$H$61,2,FALSE))*(G25/INT(G25))))</f>
        <v>0</v>
      </c>
      <c r="M25" s="241">
        <f t="shared" si="2"/>
        <v>0</v>
      </c>
      <c r="N25" s="54"/>
      <c r="O25" s="20"/>
      <c r="P25" s="251">
        <f>IFERROR(IF(N25="Ano",(IF(O25&gt;G25,(VLOOKUP(INT(G25),'Podpůrná data'!$G$17:$H$61,2,FALSE))*(G25/INT(G25)),(VLOOKUP(INT(O25),'Podpůrná data'!$G$17:$H$61,2,FALSE)*(O25/INT(O25))))),0),0)</f>
        <v>0</v>
      </c>
      <c r="Q25" s="241">
        <f>P25*(ROUND(H25,2)*'Podpůrná data'!$D$11)</f>
        <v>0</v>
      </c>
      <c r="R25" s="241">
        <f t="shared" si="3"/>
        <v>0</v>
      </c>
      <c r="S25" s="27">
        <f t="shared" ref="S25:S57" si="4">IF(M25&gt;0,IF(ISTEXT(C25)=TRUE,0,1),0)</f>
        <v>0</v>
      </c>
      <c r="T25" s="25">
        <f t="shared" si="0"/>
        <v>0</v>
      </c>
      <c r="U25" s="25">
        <f>IF($M25&gt;0,IF(ISBLANK(#REF!),1,0),0)</f>
        <v>0</v>
      </c>
      <c r="V25" s="25">
        <f t="shared" si="1"/>
        <v>0</v>
      </c>
    </row>
    <row r="26" spans="2:22" x14ac:dyDescent="0.25">
      <c r="B26" s="232" t="s">
        <v>22</v>
      </c>
      <c r="C26" s="326"/>
      <c r="D26" s="327"/>
      <c r="E26" s="60"/>
      <c r="F26" s="60"/>
      <c r="G26" s="20"/>
      <c r="H26" s="21"/>
      <c r="I26" s="222"/>
      <c r="J26" s="238" t="str">
        <f>IF(ISBLANK(I26),"",VLOOKUP(I26,'Podpůrná data'!$A$17:$B$183,2,FALSE))</f>
        <v/>
      </c>
      <c r="K26" s="239">
        <f>IFERROR(IF(ISBLANK(H26),0,(INT(ROUND(H26,2)*(J26*'Podpůrná data'!$B$11)+('Podpůrná data'!$C$11)*(ROUND(H26,2))))),0)</f>
        <v>0</v>
      </c>
      <c r="L26" s="240">
        <f>INT(IF(G26&gt;0,(VLOOKUP(INT(G26),'Podpůrná data'!$G$17:$H$61,2,FALSE))*(G26/INT(G26))))</f>
        <v>0</v>
      </c>
      <c r="M26" s="241">
        <f t="shared" si="2"/>
        <v>0</v>
      </c>
      <c r="N26" s="54"/>
      <c r="O26" s="20"/>
      <c r="P26" s="251">
        <f>IFERROR(IF(N26="Ano",(IF(O26&gt;G26,(VLOOKUP(INT(G26),'Podpůrná data'!$G$17:$H$61,2,FALSE))*(G26/INT(G26)),(VLOOKUP(INT(O26),'Podpůrná data'!$G$17:$H$61,2,FALSE)*(O26/INT(O26))))),0),0)</f>
        <v>0</v>
      </c>
      <c r="Q26" s="241">
        <f>P26*(ROUND(H26,2)*'Podpůrná data'!$D$11)</f>
        <v>0</v>
      </c>
      <c r="R26" s="241">
        <f t="shared" si="3"/>
        <v>0</v>
      </c>
      <c r="S26" s="27">
        <f t="shared" si="4"/>
        <v>0</v>
      </c>
      <c r="T26" s="25">
        <f t="shared" si="0"/>
        <v>0</v>
      </c>
      <c r="U26" s="25">
        <f>IF($M26&gt;0,IF(ISBLANK(#REF!),1,0),0)</f>
        <v>0</v>
      </c>
      <c r="V26" s="25">
        <f t="shared" si="1"/>
        <v>0</v>
      </c>
    </row>
    <row r="27" spans="2:22" x14ac:dyDescent="0.25">
      <c r="B27" s="232" t="s">
        <v>23</v>
      </c>
      <c r="C27" s="326"/>
      <c r="D27" s="327"/>
      <c r="E27" s="60"/>
      <c r="F27" s="60"/>
      <c r="G27" s="20"/>
      <c r="H27" s="21"/>
      <c r="I27" s="222"/>
      <c r="J27" s="238" t="str">
        <f>IF(ISBLANK(I27),"",VLOOKUP(I27,'Podpůrná data'!$A$17:$B$183,2,FALSE))</f>
        <v/>
      </c>
      <c r="K27" s="239">
        <f>IFERROR(IF(ISBLANK(H27),0,(INT(ROUND(H27,2)*(J27*'Podpůrná data'!$B$11)+('Podpůrná data'!$C$11)*(ROUND(H27,2))))),0)</f>
        <v>0</v>
      </c>
      <c r="L27" s="240">
        <f>INT(IF(G27&gt;0,(VLOOKUP(INT(G27),'Podpůrná data'!$G$17:$H$61,2,FALSE))*(G27/INT(G27))))</f>
        <v>0</v>
      </c>
      <c r="M27" s="241">
        <f t="shared" si="2"/>
        <v>0</v>
      </c>
      <c r="N27" s="54"/>
      <c r="O27" s="20"/>
      <c r="P27" s="251">
        <f>IFERROR(IF(N27="Ano",(IF(O27&gt;G27,(VLOOKUP(INT(G27),'Podpůrná data'!$G$17:$H$61,2,FALSE))*(G27/INT(G27)),(VLOOKUP(INT(O27),'Podpůrná data'!$G$17:$H$61,2,FALSE)*(O27/INT(O27))))),0),0)</f>
        <v>0</v>
      </c>
      <c r="Q27" s="241">
        <f>P27*(ROUND(H27,2)*'Podpůrná data'!$D$11)</f>
        <v>0</v>
      </c>
      <c r="R27" s="241">
        <f t="shared" si="3"/>
        <v>0</v>
      </c>
      <c r="S27" s="27">
        <f t="shared" si="4"/>
        <v>0</v>
      </c>
      <c r="T27" s="25">
        <f t="shared" si="0"/>
        <v>0</v>
      </c>
      <c r="U27" s="25">
        <f>IF($M27&gt;0,IF(ISBLANK(#REF!),1,0),0)</f>
        <v>0</v>
      </c>
      <c r="V27" s="25">
        <f t="shared" si="1"/>
        <v>0</v>
      </c>
    </row>
    <row r="28" spans="2:22" x14ac:dyDescent="0.25">
      <c r="B28" s="232" t="s">
        <v>24</v>
      </c>
      <c r="C28" s="326"/>
      <c r="D28" s="327"/>
      <c r="E28" s="60"/>
      <c r="F28" s="60"/>
      <c r="G28" s="20"/>
      <c r="H28" s="21"/>
      <c r="I28" s="222"/>
      <c r="J28" s="238" t="str">
        <f>IF(ISBLANK(I28),"",VLOOKUP(I28,'Podpůrná data'!$A$17:$B$183,2,FALSE))</f>
        <v/>
      </c>
      <c r="K28" s="239">
        <f>IFERROR(IF(ISBLANK(H28),0,(INT(ROUND(H28,2)*(J28*'Podpůrná data'!$B$11)+('Podpůrná data'!$C$11)*(ROUND(H28,2))))),0)</f>
        <v>0</v>
      </c>
      <c r="L28" s="240">
        <f>INT(IF(G28&gt;0,(VLOOKUP(INT(G28),'Podpůrná data'!$G$17:$H$61,2,FALSE))*(G28/INT(G28))))</f>
        <v>0</v>
      </c>
      <c r="M28" s="241">
        <f t="shared" si="2"/>
        <v>0</v>
      </c>
      <c r="N28" s="54"/>
      <c r="O28" s="20"/>
      <c r="P28" s="251">
        <f>IFERROR(IF(N28="Ano",(IF(O28&gt;G28,(VLOOKUP(INT(G28),'Podpůrná data'!$G$17:$H$61,2,FALSE))*(G28/INT(G28)),(VLOOKUP(INT(O28),'Podpůrná data'!$G$17:$H$61,2,FALSE)*(O28/INT(O28))))),0),0)</f>
        <v>0</v>
      </c>
      <c r="Q28" s="241">
        <f>P28*(ROUND(H28,2)*'Podpůrná data'!$D$11)</f>
        <v>0</v>
      </c>
      <c r="R28" s="241">
        <f t="shared" si="3"/>
        <v>0</v>
      </c>
      <c r="S28" s="27">
        <f t="shared" si="4"/>
        <v>0</v>
      </c>
      <c r="T28" s="25">
        <f t="shared" si="0"/>
        <v>0</v>
      </c>
      <c r="U28" s="25">
        <f>IF($M28&gt;0,IF(ISBLANK(#REF!),1,0),0)</f>
        <v>0</v>
      </c>
      <c r="V28" s="25">
        <f t="shared" si="1"/>
        <v>0</v>
      </c>
    </row>
    <row r="29" spans="2:22" x14ac:dyDescent="0.25">
      <c r="B29" s="232" t="s">
        <v>25</v>
      </c>
      <c r="C29" s="326"/>
      <c r="D29" s="327"/>
      <c r="E29" s="60"/>
      <c r="F29" s="60"/>
      <c r="G29" s="20"/>
      <c r="H29" s="21"/>
      <c r="I29" s="222"/>
      <c r="J29" s="238" t="str">
        <f>IF(ISBLANK(I29),"",VLOOKUP(I29,'Podpůrná data'!$A$17:$B$183,2,FALSE))</f>
        <v/>
      </c>
      <c r="K29" s="239">
        <f>IFERROR(IF(ISBLANK(H29),0,(INT(ROUND(H29,2)*(J29*'Podpůrná data'!$B$11)+('Podpůrná data'!$C$11)*(ROUND(H29,2))))),0)</f>
        <v>0</v>
      </c>
      <c r="L29" s="240">
        <f>INT(IF(G29&gt;0,(VLOOKUP(INT(G29),'Podpůrná data'!$G$17:$H$61,2,FALSE))*(G29/INT(G29))))</f>
        <v>0</v>
      </c>
      <c r="M29" s="241">
        <f t="shared" si="2"/>
        <v>0</v>
      </c>
      <c r="N29" s="54"/>
      <c r="O29" s="20"/>
      <c r="P29" s="251">
        <f>IFERROR(IF(N29="Ano",(IF(O29&gt;G29,(VLOOKUP(INT(G29),'Podpůrná data'!$G$17:$H$61,2,FALSE))*(G29/INT(G29)),(VLOOKUP(INT(O29),'Podpůrná data'!$G$17:$H$61,2,FALSE)*(O29/INT(O29))))),0),0)</f>
        <v>0</v>
      </c>
      <c r="Q29" s="241">
        <f>P29*(ROUND(H29,2)*'Podpůrná data'!$D$11)</f>
        <v>0</v>
      </c>
      <c r="R29" s="241">
        <f t="shared" si="3"/>
        <v>0</v>
      </c>
      <c r="S29" s="27">
        <f t="shared" si="4"/>
        <v>0</v>
      </c>
      <c r="T29" s="25">
        <f t="shared" si="0"/>
        <v>0</v>
      </c>
      <c r="U29" s="25">
        <f>IF($M29&gt;0,IF(ISBLANK(#REF!),1,0),0)</f>
        <v>0</v>
      </c>
      <c r="V29" s="25">
        <f t="shared" si="1"/>
        <v>0</v>
      </c>
    </row>
    <row r="30" spans="2:22" x14ac:dyDescent="0.25">
      <c r="B30" s="232" t="s">
        <v>26</v>
      </c>
      <c r="C30" s="326"/>
      <c r="D30" s="327"/>
      <c r="E30" s="60"/>
      <c r="F30" s="60"/>
      <c r="G30" s="20"/>
      <c r="H30" s="21"/>
      <c r="I30" s="222"/>
      <c r="J30" s="238" t="str">
        <f>IF(ISBLANK(I30),"",VLOOKUP(I30,'Podpůrná data'!$A$17:$B$183,2,FALSE))</f>
        <v/>
      </c>
      <c r="K30" s="239">
        <f>IFERROR(IF(ISBLANK(H30),0,(INT(ROUND(H30,2)*(J30*'Podpůrná data'!$B$11)+('Podpůrná data'!$C$11)*(ROUND(H30,2))))),0)</f>
        <v>0</v>
      </c>
      <c r="L30" s="240">
        <f>INT(IF(G30&gt;0,(VLOOKUP(INT(G30),'Podpůrná data'!$G$17:$H$61,2,FALSE))*(G30/INT(G30))))</f>
        <v>0</v>
      </c>
      <c r="M30" s="241">
        <f t="shared" si="2"/>
        <v>0</v>
      </c>
      <c r="N30" s="54"/>
      <c r="O30" s="20"/>
      <c r="P30" s="251">
        <f>IFERROR(IF(N30="Ano",(IF(O30&gt;G30,(VLOOKUP(INT(G30),'Podpůrná data'!$G$17:$H$61,2,FALSE))*(G30/INT(G30)),(VLOOKUP(INT(O30),'Podpůrná data'!$G$17:$H$61,2,FALSE)*(O30/INT(O30))))),0),0)</f>
        <v>0</v>
      </c>
      <c r="Q30" s="241">
        <f>P30*(ROUND(H30,2)*'Podpůrná data'!$D$11)</f>
        <v>0</v>
      </c>
      <c r="R30" s="241">
        <f t="shared" si="3"/>
        <v>0</v>
      </c>
      <c r="S30" s="27">
        <f t="shared" si="4"/>
        <v>0</v>
      </c>
      <c r="T30" s="25">
        <f t="shared" si="0"/>
        <v>0</v>
      </c>
      <c r="U30" s="25">
        <f>IF($M30&gt;0,IF(ISBLANK(#REF!),1,0),0)</f>
        <v>0</v>
      </c>
      <c r="V30" s="25">
        <f t="shared" si="1"/>
        <v>0</v>
      </c>
    </row>
    <row r="31" spans="2:22" x14ac:dyDescent="0.25">
      <c r="B31" s="232" t="s">
        <v>27</v>
      </c>
      <c r="C31" s="326"/>
      <c r="D31" s="327"/>
      <c r="E31" s="60"/>
      <c r="F31" s="60"/>
      <c r="G31" s="20"/>
      <c r="H31" s="21"/>
      <c r="I31" s="222"/>
      <c r="J31" s="238" t="str">
        <f>IF(ISBLANK(I31),"",VLOOKUP(I31,'Podpůrná data'!$A$17:$B$183,2,FALSE))</f>
        <v/>
      </c>
      <c r="K31" s="239">
        <f>IFERROR(IF(ISBLANK(H31),0,(INT(ROUND(H31,2)*(J31*'Podpůrná data'!$B$11)+('Podpůrná data'!$C$11)*(ROUND(H31,2))))),0)</f>
        <v>0</v>
      </c>
      <c r="L31" s="240">
        <f>INT(IF(G31&gt;0,(VLOOKUP(INT(G31),'Podpůrná data'!$G$17:$H$61,2,FALSE))*(G31/INT(G31))))</f>
        <v>0</v>
      </c>
      <c r="M31" s="241">
        <f t="shared" si="2"/>
        <v>0</v>
      </c>
      <c r="N31" s="54"/>
      <c r="O31" s="20"/>
      <c r="P31" s="251">
        <f>IFERROR(IF(N31="Ano",(IF(O31&gt;G31,(VLOOKUP(INT(G31),'Podpůrná data'!$G$17:$H$61,2,FALSE))*(G31/INT(G31)),(VLOOKUP(INT(O31),'Podpůrná data'!$G$17:$H$61,2,FALSE)*(O31/INT(O31))))),0),0)</f>
        <v>0</v>
      </c>
      <c r="Q31" s="241">
        <f>P31*(ROUND(H31,2)*'Podpůrná data'!$D$11)</f>
        <v>0</v>
      </c>
      <c r="R31" s="241">
        <f t="shared" si="3"/>
        <v>0</v>
      </c>
      <c r="S31" s="27">
        <f t="shared" si="4"/>
        <v>0</v>
      </c>
      <c r="T31" s="25">
        <f t="shared" si="0"/>
        <v>0</v>
      </c>
      <c r="U31" s="25">
        <f>IF($M31&gt;0,IF(ISBLANK(#REF!),1,0),0)</f>
        <v>0</v>
      </c>
      <c r="V31" s="25">
        <f t="shared" si="1"/>
        <v>0</v>
      </c>
    </row>
    <row r="32" spans="2:22" x14ac:dyDescent="0.25">
      <c r="B32" s="232" t="s">
        <v>28</v>
      </c>
      <c r="C32" s="326"/>
      <c r="D32" s="327"/>
      <c r="E32" s="60"/>
      <c r="F32" s="60"/>
      <c r="G32" s="20"/>
      <c r="H32" s="21"/>
      <c r="I32" s="222"/>
      <c r="J32" s="238" t="str">
        <f>IF(ISBLANK(I32),"",VLOOKUP(I32,'Podpůrná data'!$A$17:$B$183,2,FALSE))</f>
        <v/>
      </c>
      <c r="K32" s="239">
        <f>IFERROR(IF(ISBLANK(H32),0,(INT(ROUND(H32,2)*(J32*'Podpůrná data'!$B$11)+('Podpůrná data'!$C$11)*(ROUND(H32,2))))),0)</f>
        <v>0</v>
      </c>
      <c r="L32" s="240">
        <f>INT(IF(G32&gt;0,(VLOOKUP(INT(G32),'Podpůrná data'!$G$17:$H$61,2,FALSE))*(G32/INT(G32))))</f>
        <v>0</v>
      </c>
      <c r="M32" s="241">
        <f t="shared" si="2"/>
        <v>0</v>
      </c>
      <c r="N32" s="54"/>
      <c r="O32" s="20"/>
      <c r="P32" s="251">
        <f>IFERROR(IF(N32="Ano",(IF(O32&gt;G32,(VLOOKUP(INT(G32),'Podpůrná data'!$G$17:$H$61,2,FALSE))*(G32/INT(G32)),(VLOOKUP(INT(O32),'Podpůrná data'!$G$17:$H$61,2,FALSE)*(O32/INT(O32))))),0),0)</f>
        <v>0</v>
      </c>
      <c r="Q32" s="241">
        <f>P32*(ROUND(H32,2)*'Podpůrná data'!$D$11)</f>
        <v>0</v>
      </c>
      <c r="R32" s="241">
        <f t="shared" si="3"/>
        <v>0</v>
      </c>
      <c r="S32" s="27">
        <f t="shared" si="4"/>
        <v>0</v>
      </c>
      <c r="T32" s="25">
        <f t="shared" si="0"/>
        <v>0</v>
      </c>
      <c r="U32" s="25">
        <f>IF($M32&gt;0,IF(ISBLANK(#REF!),1,0),0)</f>
        <v>0</v>
      </c>
      <c r="V32" s="25">
        <f t="shared" si="1"/>
        <v>0</v>
      </c>
    </row>
    <row r="33" spans="2:22" x14ac:dyDescent="0.25">
      <c r="B33" s="232" t="s">
        <v>29</v>
      </c>
      <c r="C33" s="326"/>
      <c r="D33" s="327"/>
      <c r="E33" s="60"/>
      <c r="F33" s="60"/>
      <c r="G33" s="20"/>
      <c r="H33" s="21"/>
      <c r="I33" s="222"/>
      <c r="J33" s="238" t="str">
        <f>IF(ISBLANK(I33),"",VLOOKUP(I33,'Podpůrná data'!$A$17:$B$183,2,FALSE))</f>
        <v/>
      </c>
      <c r="K33" s="239">
        <f>IFERROR(IF(ISBLANK(H33),0,(INT(ROUND(H33,2)*(J33*'Podpůrná data'!$B$11)+('Podpůrná data'!$C$11)*(ROUND(H33,2))))),0)</f>
        <v>0</v>
      </c>
      <c r="L33" s="240">
        <f>INT(IF(G33&gt;0,(VLOOKUP(INT(G33),'Podpůrná data'!$G$17:$H$61,2,FALSE))*(G33/INT(G33))))</f>
        <v>0</v>
      </c>
      <c r="M33" s="241">
        <f t="shared" si="2"/>
        <v>0</v>
      </c>
      <c r="N33" s="54"/>
      <c r="O33" s="20"/>
      <c r="P33" s="251">
        <f>IFERROR(IF(N33="Ano",(IF(O33&gt;G33,(VLOOKUP(INT(G33),'Podpůrná data'!$G$17:$H$61,2,FALSE))*(G33/INT(G33)),(VLOOKUP(INT(O33),'Podpůrná data'!$G$17:$H$61,2,FALSE)*(O33/INT(O33))))),0),0)</f>
        <v>0</v>
      </c>
      <c r="Q33" s="241">
        <f>P33*(ROUND(H33,2)*'Podpůrná data'!$D$11)</f>
        <v>0</v>
      </c>
      <c r="R33" s="241">
        <f t="shared" si="3"/>
        <v>0</v>
      </c>
      <c r="S33" s="27">
        <f t="shared" si="4"/>
        <v>0</v>
      </c>
      <c r="T33" s="25">
        <f t="shared" si="0"/>
        <v>0</v>
      </c>
      <c r="U33" s="25">
        <f>IF($M33&gt;0,IF(ISBLANK(#REF!),1,0),0)</f>
        <v>0</v>
      </c>
      <c r="V33" s="25">
        <f t="shared" si="1"/>
        <v>0</v>
      </c>
    </row>
    <row r="34" spans="2:22" x14ac:dyDescent="0.25">
      <c r="B34" s="232" t="s">
        <v>30</v>
      </c>
      <c r="C34" s="326"/>
      <c r="D34" s="327"/>
      <c r="E34" s="60"/>
      <c r="F34" s="60"/>
      <c r="G34" s="20"/>
      <c r="H34" s="21"/>
      <c r="I34" s="222"/>
      <c r="J34" s="238" t="str">
        <f>IF(ISBLANK(I34),"",VLOOKUP(I34,'Podpůrná data'!$A$17:$B$183,2,FALSE))</f>
        <v/>
      </c>
      <c r="K34" s="239">
        <f>IFERROR(IF(ISBLANK(H34),0,(INT(ROUND(H34,2)*(J34*'Podpůrná data'!$B$11)+('Podpůrná data'!$C$11)*(ROUND(H34,2))))),0)</f>
        <v>0</v>
      </c>
      <c r="L34" s="240">
        <f>INT(IF(G34&gt;0,(VLOOKUP(INT(G34),'Podpůrná data'!$G$17:$H$61,2,FALSE))*(G34/INT(G34))))</f>
        <v>0</v>
      </c>
      <c r="M34" s="241">
        <f t="shared" si="2"/>
        <v>0</v>
      </c>
      <c r="N34" s="54"/>
      <c r="O34" s="20"/>
      <c r="P34" s="251">
        <f>IFERROR(IF(N34="Ano",(IF(O34&gt;G34,(VLOOKUP(INT(G34),'Podpůrná data'!$G$17:$H$61,2,FALSE))*(G34/INT(G34)),(VLOOKUP(INT(O34),'Podpůrná data'!$G$17:$H$61,2,FALSE)*(O34/INT(O34))))),0),0)</f>
        <v>0</v>
      </c>
      <c r="Q34" s="241">
        <f>P34*(ROUND(H34,2)*'Podpůrná data'!$D$11)</f>
        <v>0</v>
      </c>
      <c r="R34" s="241">
        <f t="shared" si="3"/>
        <v>0</v>
      </c>
      <c r="S34" s="27">
        <f t="shared" si="4"/>
        <v>0</v>
      </c>
      <c r="T34" s="25">
        <f t="shared" si="0"/>
        <v>0</v>
      </c>
      <c r="U34" s="25">
        <f>IF($M34&gt;0,IF(ISBLANK(#REF!),1,0),0)</f>
        <v>0</v>
      </c>
      <c r="V34" s="25">
        <f t="shared" si="1"/>
        <v>0</v>
      </c>
    </row>
    <row r="35" spans="2:22" x14ac:dyDescent="0.25">
      <c r="B35" s="232" t="s">
        <v>31</v>
      </c>
      <c r="C35" s="326"/>
      <c r="D35" s="327"/>
      <c r="E35" s="60"/>
      <c r="F35" s="60"/>
      <c r="G35" s="20"/>
      <c r="H35" s="21"/>
      <c r="I35" s="222"/>
      <c r="J35" s="238" t="str">
        <f>IF(ISBLANK(I35),"",VLOOKUP(I35,'Podpůrná data'!$A$17:$B$183,2,FALSE))</f>
        <v/>
      </c>
      <c r="K35" s="239">
        <f>IFERROR(IF(ISBLANK(H35),0,(INT(ROUND(H35,2)*(J35*'Podpůrná data'!$B$11)+('Podpůrná data'!$C$11)*(ROUND(H35,2))))),0)</f>
        <v>0</v>
      </c>
      <c r="L35" s="240">
        <f>INT(IF(G35&gt;0,(VLOOKUP(INT(G35),'Podpůrná data'!$G$17:$H$61,2,FALSE))*(G35/INT(G35))))</f>
        <v>0</v>
      </c>
      <c r="M35" s="241">
        <f t="shared" si="2"/>
        <v>0</v>
      </c>
      <c r="N35" s="54"/>
      <c r="O35" s="20"/>
      <c r="P35" s="251">
        <f>IFERROR(IF(N35="Ano",(IF(O35&gt;G35,(VLOOKUP(INT(G35),'Podpůrná data'!$G$17:$H$61,2,FALSE))*(G35/INT(G35)),(VLOOKUP(INT(O35),'Podpůrná data'!$G$17:$H$61,2,FALSE)*(O35/INT(O35))))),0),0)</f>
        <v>0</v>
      </c>
      <c r="Q35" s="241">
        <f>P35*(ROUND(H35,2)*'Podpůrná data'!$D$11)</f>
        <v>0</v>
      </c>
      <c r="R35" s="241">
        <f t="shared" si="3"/>
        <v>0</v>
      </c>
      <c r="S35" s="27">
        <f t="shared" si="4"/>
        <v>0</v>
      </c>
      <c r="T35" s="25">
        <f t="shared" si="0"/>
        <v>0</v>
      </c>
      <c r="U35" s="25">
        <f>IF($M35&gt;0,IF(ISBLANK(#REF!),1,0),0)</f>
        <v>0</v>
      </c>
      <c r="V35" s="25">
        <f t="shared" si="1"/>
        <v>0</v>
      </c>
    </row>
    <row r="36" spans="2:22" x14ac:dyDescent="0.25">
      <c r="B36" s="232" t="s">
        <v>32</v>
      </c>
      <c r="C36" s="326"/>
      <c r="D36" s="327"/>
      <c r="E36" s="60"/>
      <c r="F36" s="60"/>
      <c r="G36" s="20"/>
      <c r="H36" s="21"/>
      <c r="I36" s="222"/>
      <c r="J36" s="238" t="str">
        <f>IF(ISBLANK(I36),"",VLOOKUP(I36,'Podpůrná data'!$A$17:$B$183,2,FALSE))</f>
        <v/>
      </c>
      <c r="K36" s="239">
        <f>IFERROR(IF(ISBLANK(H36),0,(INT(ROUND(H36,2)*(J36*'Podpůrná data'!$B$11)+('Podpůrná data'!$C$11)*(ROUND(H36,2))))),0)</f>
        <v>0</v>
      </c>
      <c r="L36" s="240">
        <f>INT(IF(G36&gt;0,(VLOOKUP(INT(G36),'Podpůrná data'!$G$17:$H$61,2,FALSE))*(G36/INT(G36))))</f>
        <v>0</v>
      </c>
      <c r="M36" s="241">
        <f t="shared" si="2"/>
        <v>0</v>
      </c>
      <c r="N36" s="54"/>
      <c r="O36" s="20"/>
      <c r="P36" s="251">
        <f>IFERROR(IF(N36="Ano",(IF(O36&gt;G36,(VLOOKUP(INT(G36),'Podpůrná data'!$G$17:$H$61,2,FALSE))*(G36/INT(G36)),(VLOOKUP(INT(O36),'Podpůrná data'!$G$17:$H$61,2,FALSE)*(O36/INT(O36))))),0),0)</f>
        <v>0</v>
      </c>
      <c r="Q36" s="241">
        <f>P36*(ROUND(H36,2)*'Podpůrná data'!$D$11)</f>
        <v>0</v>
      </c>
      <c r="R36" s="241">
        <f t="shared" si="3"/>
        <v>0</v>
      </c>
      <c r="S36" s="27">
        <f t="shared" si="4"/>
        <v>0</v>
      </c>
      <c r="T36" s="25">
        <f t="shared" si="0"/>
        <v>0</v>
      </c>
      <c r="U36" s="25">
        <f>IF($M36&gt;0,IF(ISBLANK(#REF!),1,0),0)</f>
        <v>0</v>
      </c>
      <c r="V36" s="25">
        <f t="shared" si="1"/>
        <v>0</v>
      </c>
    </row>
    <row r="37" spans="2:22" x14ac:dyDescent="0.25">
      <c r="B37" s="232" t="s">
        <v>33</v>
      </c>
      <c r="C37" s="326"/>
      <c r="D37" s="327"/>
      <c r="E37" s="60"/>
      <c r="F37" s="60"/>
      <c r="G37" s="20"/>
      <c r="H37" s="21"/>
      <c r="I37" s="222"/>
      <c r="J37" s="238" t="str">
        <f>IF(ISBLANK(I37),"",VLOOKUP(I37,'Podpůrná data'!$A$17:$B$183,2,FALSE))</f>
        <v/>
      </c>
      <c r="K37" s="239">
        <f>IFERROR(IF(ISBLANK(H37),0,(INT(ROUND(H37,2)*(J37*'Podpůrná data'!$B$11)+('Podpůrná data'!$C$11)*(ROUND(H37,2))))),0)</f>
        <v>0</v>
      </c>
      <c r="L37" s="240">
        <f>INT(IF(G37&gt;0,(VLOOKUP(INT(G37),'Podpůrná data'!$G$17:$H$61,2,FALSE))*(G37/INT(G37))))</f>
        <v>0</v>
      </c>
      <c r="M37" s="241">
        <f t="shared" si="2"/>
        <v>0</v>
      </c>
      <c r="N37" s="54"/>
      <c r="O37" s="20"/>
      <c r="P37" s="251">
        <f>IFERROR(IF(N37="Ano",(IF(O37&gt;G37,(VLOOKUP(INT(G37),'Podpůrná data'!$G$17:$H$61,2,FALSE))*(G37/INT(G37)),(VLOOKUP(INT(O37),'Podpůrná data'!$G$17:$H$61,2,FALSE)*(O37/INT(O37))))),0),0)</f>
        <v>0</v>
      </c>
      <c r="Q37" s="241">
        <f>P37*(ROUND(H37,2)*'Podpůrná data'!$D$11)</f>
        <v>0</v>
      </c>
      <c r="R37" s="241">
        <f t="shared" si="3"/>
        <v>0</v>
      </c>
      <c r="S37" s="27">
        <f t="shared" si="4"/>
        <v>0</v>
      </c>
      <c r="T37" s="25">
        <f t="shared" si="0"/>
        <v>0</v>
      </c>
      <c r="U37" s="25">
        <f>IF($M37&gt;0,IF(ISBLANK(#REF!),1,0),0)</f>
        <v>0</v>
      </c>
      <c r="V37" s="25">
        <f t="shared" si="1"/>
        <v>0</v>
      </c>
    </row>
    <row r="38" spans="2:22" x14ac:dyDescent="0.25">
      <c r="B38" s="232" t="s">
        <v>34</v>
      </c>
      <c r="C38" s="326"/>
      <c r="D38" s="327"/>
      <c r="E38" s="60"/>
      <c r="F38" s="60"/>
      <c r="G38" s="20"/>
      <c r="H38" s="21"/>
      <c r="I38" s="222"/>
      <c r="J38" s="238" t="str">
        <f>IF(ISBLANK(I38),"",VLOOKUP(I38,'Podpůrná data'!$A$17:$B$183,2,FALSE))</f>
        <v/>
      </c>
      <c r="K38" s="239">
        <f>IFERROR(IF(ISBLANK(H38),0,(INT(ROUND(H38,2)*(J38*'Podpůrná data'!$B$11)+('Podpůrná data'!$C$11)*(ROUND(H38,2))))),0)</f>
        <v>0</v>
      </c>
      <c r="L38" s="240">
        <f>INT(IF(G38&gt;0,(VLOOKUP(INT(G38),'Podpůrná data'!$G$17:$H$61,2,FALSE))*(G38/INT(G38))))</f>
        <v>0</v>
      </c>
      <c r="M38" s="241">
        <f t="shared" si="2"/>
        <v>0</v>
      </c>
      <c r="N38" s="54"/>
      <c r="O38" s="20"/>
      <c r="P38" s="251">
        <f>IFERROR(IF(N38="Ano",(IF(O38&gt;G38,(VLOOKUP(INT(G38),'Podpůrná data'!$G$17:$H$61,2,FALSE))*(G38/INT(G38)),(VLOOKUP(INT(O38),'Podpůrná data'!$G$17:$H$61,2,FALSE)*(O38/INT(O38))))),0),0)</f>
        <v>0</v>
      </c>
      <c r="Q38" s="241">
        <f>P38*(ROUND(H38,2)*'Podpůrná data'!$D$11)</f>
        <v>0</v>
      </c>
      <c r="R38" s="241">
        <f t="shared" si="3"/>
        <v>0</v>
      </c>
      <c r="S38" s="27">
        <f t="shared" si="4"/>
        <v>0</v>
      </c>
      <c r="T38" s="25">
        <f t="shared" si="0"/>
        <v>0</v>
      </c>
      <c r="U38" s="25">
        <f>IF($M38&gt;0,IF(ISBLANK(#REF!),1,0),0)</f>
        <v>0</v>
      </c>
      <c r="V38" s="25">
        <f t="shared" si="1"/>
        <v>0</v>
      </c>
    </row>
    <row r="39" spans="2:22" x14ac:dyDescent="0.25">
      <c r="B39" s="232" t="s">
        <v>35</v>
      </c>
      <c r="C39" s="326"/>
      <c r="D39" s="327"/>
      <c r="E39" s="60"/>
      <c r="F39" s="60"/>
      <c r="G39" s="20"/>
      <c r="H39" s="21"/>
      <c r="I39" s="222"/>
      <c r="J39" s="238" t="str">
        <f>IF(ISBLANK(I39),"",VLOOKUP(I39,'Podpůrná data'!$A$17:$B$183,2,FALSE))</f>
        <v/>
      </c>
      <c r="K39" s="239">
        <f>IFERROR(IF(ISBLANK(H39),0,(INT(ROUND(H39,2)*(J39*'Podpůrná data'!$B$11)+('Podpůrná data'!$C$11)*(ROUND(H39,2))))),0)</f>
        <v>0</v>
      </c>
      <c r="L39" s="240">
        <f>INT(IF(G39&gt;0,(VLOOKUP(INT(G39),'Podpůrná data'!$G$17:$H$61,2,FALSE))*(G39/INT(G39))))</f>
        <v>0</v>
      </c>
      <c r="M39" s="241">
        <f t="shared" si="2"/>
        <v>0</v>
      </c>
      <c r="N39" s="54"/>
      <c r="O39" s="20"/>
      <c r="P39" s="251">
        <f>IFERROR(IF(N39="Ano",(IF(O39&gt;G39,(VLOOKUP(INT(G39),'Podpůrná data'!$G$17:$H$61,2,FALSE))*(G39/INT(G39)),(VLOOKUP(INT(O39),'Podpůrná data'!$G$17:$H$61,2,FALSE)*(O39/INT(O39))))),0),0)</f>
        <v>0</v>
      </c>
      <c r="Q39" s="241">
        <f>P39*(ROUND(H39,2)*'Podpůrná data'!$D$11)</f>
        <v>0</v>
      </c>
      <c r="R39" s="241">
        <f t="shared" si="3"/>
        <v>0</v>
      </c>
      <c r="S39" s="27">
        <f t="shared" si="4"/>
        <v>0</v>
      </c>
      <c r="T39" s="25">
        <f t="shared" si="0"/>
        <v>0</v>
      </c>
      <c r="U39" s="25">
        <f>IF($M39&gt;0,IF(ISBLANK(#REF!),1,0),0)</f>
        <v>0</v>
      </c>
      <c r="V39" s="25">
        <f t="shared" si="1"/>
        <v>0</v>
      </c>
    </row>
    <row r="40" spans="2:22" x14ac:dyDescent="0.25">
      <c r="B40" s="232" t="s">
        <v>36</v>
      </c>
      <c r="C40" s="326"/>
      <c r="D40" s="327"/>
      <c r="E40" s="60"/>
      <c r="F40" s="60"/>
      <c r="G40" s="20"/>
      <c r="H40" s="21"/>
      <c r="I40" s="222"/>
      <c r="J40" s="238" t="str">
        <f>IF(ISBLANK(I40),"",VLOOKUP(I40,'Podpůrná data'!$A$17:$B$183,2,FALSE))</f>
        <v/>
      </c>
      <c r="K40" s="239">
        <f>IFERROR(IF(ISBLANK(H40),0,(INT(ROUND(H40,2)*(J40*'Podpůrná data'!$B$11)+('Podpůrná data'!$C$11)*(ROUND(H40,2))))),0)</f>
        <v>0</v>
      </c>
      <c r="L40" s="240">
        <f>INT(IF(G40&gt;0,(VLOOKUP(INT(G40),'Podpůrná data'!$G$17:$H$61,2,FALSE))*(G40/INT(G40))))</f>
        <v>0</v>
      </c>
      <c r="M40" s="241">
        <f t="shared" si="2"/>
        <v>0</v>
      </c>
      <c r="N40" s="54"/>
      <c r="O40" s="20"/>
      <c r="P40" s="251">
        <f>IFERROR(IF(N40="Ano",(IF(O40&gt;G40,(VLOOKUP(INT(G40),'Podpůrná data'!$G$17:$H$61,2,FALSE))*(G40/INT(G40)),(VLOOKUP(INT(O40),'Podpůrná data'!$G$17:$H$61,2,FALSE)*(O40/INT(O40))))),0),0)</f>
        <v>0</v>
      </c>
      <c r="Q40" s="241">
        <f>P40*(ROUND(H40,2)*'Podpůrná data'!$D$11)</f>
        <v>0</v>
      </c>
      <c r="R40" s="241">
        <f t="shared" si="3"/>
        <v>0</v>
      </c>
      <c r="S40" s="27">
        <f t="shared" si="4"/>
        <v>0</v>
      </c>
      <c r="T40" s="25">
        <f t="shared" ref="T40:T57" si="5">IF($M40&gt;0,IF(ISBLANK(C40),1,0),0)</f>
        <v>0</v>
      </c>
      <c r="U40" s="25">
        <f>IF($M40&gt;0,IF(ISBLANK(#REF!),1,0),0)</f>
        <v>0</v>
      </c>
      <c r="V40" s="25">
        <f t="shared" ref="V40:V57" si="6">IF($M40&gt;0,IF(ISBLANK(E40),1,0),0)</f>
        <v>0</v>
      </c>
    </row>
    <row r="41" spans="2:22" x14ac:dyDescent="0.25">
      <c r="B41" s="232" t="s">
        <v>37</v>
      </c>
      <c r="C41" s="326"/>
      <c r="D41" s="327"/>
      <c r="E41" s="60"/>
      <c r="F41" s="60"/>
      <c r="G41" s="20"/>
      <c r="H41" s="21"/>
      <c r="I41" s="222"/>
      <c r="J41" s="238" t="str">
        <f>IF(ISBLANK(I41),"",VLOOKUP(I41,'Podpůrná data'!$A$17:$B$183,2,FALSE))</f>
        <v/>
      </c>
      <c r="K41" s="239">
        <f>IFERROR(IF(ISBLANK(H41),0,(INT(ROUND(H41,2)*(J41*'Podpůrná data'!$B$11)+('Podpůrná data'!$C$11)*(ROUND(H41,2))))),0)</f>
        <v>0</v>
      </c>
      <c r="L41" s="240">
        <f>INT(IF(G41&gt;0,(VLOOKUP(INT(G41),'Podpůrná data'!$G$17:$H$61,2,FALSE))*(G41/INT(G41))))</f>
        <v>0</v>
      </c>
      <c r="M41" s="241">
        <f t="shared" si="2"/>
        <v>0</v>
      </c>
      <c r="N41" s="54"/>
      <c r="O41" s="20"/>
      <c r="P41" s="251">
        <f>IFERROR(IF(N41="Ano",(IF(O41&gt;G41,(VLOOKUP(INT(G41),'Podpůrná data'!$G$17:$H$61,2,FALSE))*(G41/INT(G41)),(VLOOKUP(INT(O41),'Podpůrná data'!$G$17:$H$61,2,FALSE)*(O41/INT(O41))))),0),0)</f>
        <v>0</v>
      </c>
      <c r="Q41" s="241">
        <f>P41*(ROUND(H41,2)*'Podpůrná data'!$D$11)</f>
        <v>0</v>
      </c>
      <c r="R41" s="241">
        <f t="shared" si="3"/>
        <v>0</v>
      </c>
      <c r="S41" s="27">
        <f t="shared" si="4"/>
        <v>0</v>
      </c>
      <c r="T41" s="25">
        <f t="shared" si="5"/>
        <v>0</v>
      </c>
      <c r="U41" s="25">
        <f>IF($M41&gt;0,IF(ISBLANK(#REF!),1,0),0)</f>
        <v>0</v>
      </c>
      <c r="V41" s="25">
        <f t="shared" si="6"/>
        <v>0</v>
      </c>
    </row>
    <row r="42" spans="2:22" x14ac:dyDescent="0.25">
      <c r="B42" s="232" t="s">
        <v>38</v>
      </c>
      <c r="C42" s="326"/>
      <c r="D42" s="327"/>
      <c r="E42" s="60"/>
      <c r="F42" s="60"/>
      <c r="G42" s="20"/>
      <c r="H42" s="21"/>
      <c r="I42" s="222"/>
      <c r="J42" s="238" t="str">
        <f>IF(ISBLANK(I42),"",VLOOKUP(I42,'Podpůrná data'!$A$17:$B$183,2,FALSE))</f>
        <v/>
      </c>
      <c r="K42" s="239">
        <f>IFERROR(IF(ISBLANK(H42),0,(INT(ROUND(H42,2)*(J42*'Podpůrná data'!$B$11)+('Podpůrná data'!$C$11)*(ROUND(H42,2))))),0)</f>
        <v>0</v>
      </c>
      <c r="L42" s="240">
        <f>INT(IF(G42&gt;0,(VLOOKUP(INT(G42),'Podpůrná data'!$G$17:$H$61,2,FALSE))*(G42/INT(G42))))</f>
        <v>0</v>
      </c>
      <c r="M42" s="241">
        <f t="shared" si="2"/>
        <v>0</v>
      </c>
      <c r="N42" s="54"/>
      <c r="O42" s="20"/>
      <c r="P42" s="251">
        <f>IFERROR(IF(N42="Ano",(IF(O42&gt;G42,(VLOOKUP(INT(G42),'Podpůrná data'!$G$17:$H$61,2,FALSE))*(G42/INT(G42)),(VLOOKUP(INT(O42),'Podpůrná data'!$G$17:$H$61,2,FALSE)*(O42/INT(O42))))),0),0)</f>
        <v>0</v>
      </c>
      <c r="Q42" s="241">
        <f>P42*(ROUND(H42,2)*'Podpůrná data'!$D$11)</f>
        <v>0</v>
      </c>
      <c r="R42" s="241">
        <f t="shared" si="3"/>
        <v>0</v>
      </c>
      <c r="S42" s="27">
        <f t="shared" si="4"/>
        <v>0</v>
      </c>
      <c r="T42" s="25">
        <f t="shared" si="5"/>
        <v>0</v>
      </c>
      <c r="U42" s="25">
        <f>IF($M42&gt;0,IF(ISBLANK(#REF!),1,0),0)</f>
        <v>0</v>
      </c>
      <c r="V42" s="25">
        <f t="shared" si="6"/>
        <v>0</v>
      </c>
    </row>
    <row r="43" spans="2:22" x14ac:dyDescent="0.25">
      <c r="B43" s="232" t="s">
        <v>39</v>
      </c>
      <c r="C43" s="326"/>
      <c r="D43" s="327"/>
      <c r="E43" s="60"/>
      <c r="F43" s="60"/>
      <c r="G43" s="20"/>
      <c r="H43" s="21"/>
      <c r="I43" s="222"/>
      <c r="J43" s="238" t="str">
        <f>IF(ISBLANK(I43),"",VLOOKUP(I43,'Podpůrná data'!$A$17:$B$183,2,FALSE))</f>
        <v/>
      </c>
      <c r="K43" s="239">
        <f>IFERROR(IF(ISBLANK(H43),0,(INT(ROUND(H43,2)*(J43*'Podpůrná data'!$B$11)+('Podpůrná data'!$C$11)*(ROUND(H43,2))))),0)</f>
        <v>0</v>
      </c>
      <c r="L43" s="240">
        <f>INT(IF(G43&gt;0,(VLOOKUP(INT(G43),'Podpůrná data'!$G$17:$H$61,2,FALSE))*(G43/INT(G43))))</f>
        <v>0</v>
      </c>
      <c r="M43" s="241">
        <f t="shared" si="2"/>
        <v>0</v>
      </c>
      <c r="N43" s="54"/>
      <c r="O43" s="20"/>
      <c r="P43" s="251">
        <f>IFERROR(IF(N43="Ano",(IF(O43&gt;G43,(VLOOKUP(INT(G43),'Podpůrná data'!$G$17:$H$61,2,FALSE))*(G43/INT(G43)),(VLOOKUP(INT(O43),'Podpůrná data'!$G$17:$H$61,2,FALSE)*(O43/INT(O43))))),0),0)</f>
        <v>0</v>
      </c>
      <c r="Q43" s="241">
        <f>P43*(ROUND(H43,2)*'Podpůrná data'!$D$11)</f>
        <v>0</v>
      </c>
      <c r="R43" s="241">
        <f t="shared" si="3"/>
        <v>0</v>
      </c>
      <c r="S43" s="27">
        <f t="shared" si="4"/>
        <v>0</v>
      </c>
      <c r="T43" s="25">
        <f t="shared" si="5"/>
        <v>0</v>
      </c>
      <c r="U43" s="25">
        <f>IF($M43&gt;0,IF(ISBLANK(#REF!),1,0),0)</f>
        <v>0</v>
      </c>
      <c r="V43" s="25">
        <f t="shared" si="6"/>
        <v>0</v>
      </c>
    </row>
    <row r="44" spans="2:22" x14ac:dyDescent="0.25">
      <c r="B44" s="232" t="s">
        <v>40</v>
      </c>
      <c r="C44" s="326"/>
      <c r="D44" s="327"/>
      <c r="E44" s="60"/>
      <c r="F44" s="60"/>
      <c r="G44" s="20"/>
      <c r="H44" s="21"/>
      <c r="I44" s="222"/>
      <c r="J44" s="238" t="str">
        <f>IF(ISBLANK(I44),"",VLOOKUP(I44,'Podpůrná data'!$A$17:$B$183,2,FALSE))</f>
        <v/>
      </c>
      <c r="K44" s="239">
        <f>IFERROR(IF(ISBLANK(H44),0,(INT(ROUND(H44,2)*(J44*'Podpůrná data'!$B$11)+('Podpůrná data'!$C$11)*(ROUND(H44,2))))),0)</f>
        <v>0</v>
      </c>
      <c r="L44" s="240">
        <f>INT(IF(G44&gt;0,(VLOOKUP(INT(G44),'Podpůrná data'!$G$17:$H$61,2,FALSE))*(G44/INT(G44))))</f>
        <v>0</v>
      </c>
      <c r="M44" s="241">
        <f t="shared" si="2"/>
        <v>0</v>
      </c>
      <c r="N44" s="54"/>
      <c r="O44" s="20"/>
      <c r="P44" s="251">
        <f>IFERROR(IF(N44="Ano",(IF(O44&gt;G44,(VLOOKUP(INT(G44),'Podpůrná data'!$G$17:$H$61,2,FALSE))*(G44/INT(G44)),(VLOOKUP(INT(O44),'Podpůrná data'!$G$17:$H$61,2,FALSE)*(O44/INT(O44))))),0),0)</f>
        <v>0</v>
      </c>
      <c r="Q44" s="241">
        <f>P44*(ROUND(H44,2)*'Podpůrná data'!$D$11)</f>
        <v>0</v>
      </c>
      <c r="R44" s="241">
        <f t="shared" si="3"/>
        <v>0</v>
      </c>
      <c r="S44" s="27">
        <f t="shared" si="4"/>
        <v>0</v>
      </c>
      <c r="T44" s="25">
        <f t="shared" si="5"/>
        <v>0</v>
      </c>
      <c r="U44" s="25">
        <f>IF($M44&gt;0,IF(ISBLANK(#REF!),1,0),0)</f>
        <v>0</v>
      </c>
      <c r="V44" s="25">
        <f t="shared" si="6"/>
        <v>0</v>
      </c>
    </row>
    <row r="45" spans="2:22" x14ac:dyDescent="0.25">
      <c r="B45" s="232" t="s">
        <v>41</v>
      </c>
      <c r="C45" s="326"/>
      <c r="D45" s="327"/>
      <c r="E45" s="60"/>
      <c r="F45" s="60"/>
      <c r="G45" s="20"/>
      <c r="H45" s="21"/>
      <c r="I45" s="222"/>
      <c r="J45" s="238" t="str">
        <f>IF(ISBLANK(I45),"",VLOOKUP(I45,'Podpůrná data'!$A$17:$B$183,2,FALSE))</f>
        <v/>
      </c>
      <c r="K45" s="239">
        <f>IFERROR(IF(ISBLANK(H45),0,(INT(ROUND(H45,2)*(J45*'Podpůrná data'!$B$11)+('Podpůrná data'!$C$11)*(ROUND(H45,2))))),0)</f>
        <v>0</v>
      </c>
      <c r="L45" s="240">
        <f>INT(IF(G45&gt;0,(VLOOKUP(INT(G45),'Podpůrná data'!$G$17:$H$61,2,FALSE))*(G45/INT(G45))))</f>
        <v>0</v>
      </c>
      <c r="M45" s="241">
        <f t="shared" si="2"/>
        <v>0</v>
      </c>
      <c r="N45" s="54"/>
      <c r="O45" s="20"/>
      <c r="P45" s="251">
        <f>IFERROR(IF(N45="Ano",(IF(O45&gt;G45,(VLOOKUP(INT(G45),'Podpůrná data'!$G$17:$H$61,2,FALSE))*(G45/INT(G45)),(VLOOKUP(INT(O45),'Podpůrná data'!$G$17:$H$61,2,FALSE)*(O45/INT(O45))))),0),0)</f>
        <v>0</v>
      </c>
      <c r="Q45" s="241">
        <f>P45*(ROUND(H45,2)*'Podpůrná data'!$D$11)</f>
        <v>0</v>
      </c>
      <c r="R45" s="241">
        <f t="shared" si="3"/>
        <v>0</v>
      </c>
      <c r="S45" s="27">
        <f t="shared" si="4"/>
        <v>0</v>
      </c>
      <c r="T45" s="25">
        <f t="shared" si="5"/>
        <v>0</v>
      </c>
      <c r="U45" s="25">
        <f>IF($M45&gt;0,IF(ISBLANK(#REF!),1,0),0)</f>
        <v>0</v>
      </c>
      <c r="V45" s="25">
        <f t="shared" si="6"/>
        <v>0</v>
      </c>
    </row>
    <row r="46" spans="2:22" x14ac:dyDescent="0.25">
      <c r="B46" s="232" t="s">
        <v>42</v>
      </c>
      <c r="C46" s="326"/>
      <c r="D46" s="327"/>
      <c r="E46" s="60"/>
      <c r="F46" s="60"/>
      <c r="G46" s="20"/>
      <c r="H46" s="21"/>
      <c r="I46" s="222"/>
      <c r="J46" s="238" t="str">
        <f>IF(ISBLANK(I46),"",VLOOKUP(I46,'Podpůrná data'!$A$17:$B$183,2,FALSE))</f>
        <v/>
      </c>
      <c r="K46" s="239">
        <f>IFERROR(IF(ISBLANK(H46),0,(INT(ROUND(H46,2)*(J46*'Podpůrná data'!$B$11)+('Podpůrná data'!$C$11)*(ROUND(H46,2))))),0)</f>
        <v>0</v>
      </c>
      <c r="L46" s="240">
        <f>INT(IF(G46&gt;0,(VLOOKUP(INT(G46),'Podpůrná data'!$G$17:$H$61,2,FALSE))*(G46/INT(G46))))</f>
        <v>0</v>
      </c>
      <c r="M46" s="241">
        <f t="shared" si="2"/>
        <v>0</v>
      </c>
      <c r="N46" s="54"/>
      <c r="O46" s="20"/>
      <c r="P46" s="251">
        <f>IFERROR(IF(N46="Ano",(IF(O46&gt;G46,(VLOOKUP(INT(G46),'Podpůrná data'!$G$17:$H$61,2,FALSE))*(G46/INT(G46)),(VLOOKUP(INT(O46),'Podpůrná data'!$G$17:$H$61,2,FALSE)*(O46/INT(O46))))),0),0)</f>
        <v>0</v>
      </c>
      <c r="Q46" s="241">
        <f>P46*(ROUND(H46,2)*'Podpůrná data'!$D$11)</f>
        <v>0</v>
      </c>
      <c r="R46" s="241">
        <f t="shared" si="3"/>
        <v>0</v>
      </c>
      <c r="S46" s="27">
        <f t="shared" si="4"/>
        <v>0</v>
      </c>
      <c r="T46" s="25">
        <f t="shared" si="5"/>
        <v>0</v>
      </c>
      <c r="U46" s="25">
        <f>IF($M46&gt;0,IF(ISBLANK(#REF!),1,0),0)</f>
        <v>0</v>
      </c>
      <c r="V46" s="25">
        <f t="shared" si="6"/>
        <v>0</v>
      </c>
    </row>
    <row r="47" spans="2:22" x14ac:dyDescent="0.25">
      <c r="B47" s="232" t="s">
        <v>43</v>
      </c>
      <c r="C47" s="326"/>
      <c r="D47" s="327"/>
      <c r="E47" s="60"/>
      <c r="F47" s="60"/>
      <c r="G47" s="20"/>
      <c r="H47" s="21"/>
      <c r="I47" s="222"/>
      <c r="J47" s="238" t="str">
        <f>IF(ISBLANK(I47),"",VLOOKUP(I47,'Podpůrná data'!$A$17:$B$183,2,FALSE))</f>
        <v/>
      </c>
      <c r="K47" s="239">
        <f>IFERROR(IF(ISBLANK(H47),0,(INT(ROUND(H47,2)*(J47*'Podpůrná data'!$B$11)+('Podpůrná data'!$C$11)*(ROUND(H47,2))))),0)</f>
        <v>0</v>
      </c>
      <c r="L47" s="240">
        <f>INT(IF(G47&gt;0,(VLOOKUP(INT(G47),'Podpůrná data'!$G$17:$H$61,2,FALSE))*(G47/INT(G47))))</f>
        <v>0</v>
      </c>
      <c r="M47" s="241">
        <f t="shared" si="2"/>
        <v>0</v>
      </c>
      <c r="N47" s="54"/>
      <c r="O47" s="20"/>
      <c r="P47" s="251">
        <f>IFERROR(IF(N47="Ano",(IF(O47&gt;G47,(VLOOKUP(INT(G47),'Podpůrná data'!$G$17:$H$61,2,FALSE))*(G47/INT(G47)),(VLOOKUP(INT(O47),'Podpůrná data'!$G$17:$H$61,2,FALSE)*(O47/INT(O47))))),0),0)</f>
        <v>0</v>
      </c>
      <c r="Q47" s="241">
        <f>P47*(ROUND(H47,2)*'Podpůrná data'!$D$11)</f>
        <v>0</v>
      </c>
      <c r="R47" s="241">
        <f t="shared" si="3"/>
        <v>0</v>
      </c>
      <c r="S47" s="27">
        <f t="shared" si="4"/>
        <v>0</v>
      </c>
      <c r="T47" s="25">
        <f t="shared" si="5"/>
        <v>0</v>
      </c>
      <c r="U47" s="25">
        <f>IF($M47&gt;0,IF(ISBLANK(#REF!),1,0),0)</f>
        <v>0</v>
      </c>
      <c r="V47" s="25">
        <f t="shared" si="6"/>
        <v>0</v>
      </c>
    </row>
    <row r="48" spans="2:22" x14ac:dyDescent="0.25">
      <c r="B48" s="232" t="s">
        <v>44</v>
      </c>
      <c r="C48" s="326"/>
      <c r="D48" s="327"/>
      <c r="E48" s="60"/>
      <c r="F48" s="60"/>
      <c r="G48" s="20"/>
      <c r="H48" s="21"/>
      <c r="I48" s="222"/>
      <c r="J48" s="238" t="str">
        <f>IF(ISBLANK(I48),"",VLOOKUP(I48,'Podpůrná data'!$A$17:$B$183,2,FALSE))</f>
        <v/>
      </c>
      <c r="K48" s="239">
        <f>IFERROR(IF(ISBLANK(H48),0,(INT(ROUND(H48,2)*(J48*'Podpůrná data'!$B$11)+('Podpůrná data'!$C$11)*(ROUND(H48,2))))),0)</f>
        <v>0</v>
      </c>
      <c r="L48" s="240">
        <f>INT(IF(G48&gt;0,(VLOOKUP(INT(G48),'Podpůrná data'!$G$17:$H$61,2,FALSE))*(G48/INT(G48))))</f>
        <v>0</v>
      </c>
      <c r="M48" s="241">
        <f t="shared" si="2"/>
        <v>0</v>
      </c>
      <c r="N48" s="54"/>
      <c r="O48" s="20"/>
      <c r="P48" s="251">
        <f>IFERROR(IF(N48="Ano",(IF(O48&gt;G48,(VLOOKUP(INT(G48),'Podpůrná data'!$G$17:$H$61,2,FALSE))*(G48/INT(G48)),(VLOOKUP(INT(O48),'Podpůrná data'!$G$17:$H$61,2,FALSE)*(O48/INT(O48))))),0),0)</f>
        <v>0</v>
      </c>
      <c r="Q48" s="241">
        <f>P48*(ROUND(H48,2)*'Podpůrná data'!$D$11)</f>
        <v>0</v>
      </c>
      <c r="R48" s="241">
        <f t="shared" si="3"/>
        <v>0</v>
      </c>
      <c r="S48" s="27">
        <f t="shared" si="4"/>
        <v>0</v>
      </c>
      <c r="T48" s="25">
        <f t="shared" si="5"/>
        <v>0</v>
      </c>
      <c r="U48" s="25">
        <f>IF($M48&gt;0,IF(ISBLANK(#REF!),1,0),0)</f>
        <v>0</v>
      </c>
      <c r="V48" s="25">
        <f t="shared" si="6"/>
        <v>0</v>
      </c>
    </row>
    <row r="49" spans="2:22" x14ac:dyDescent="0.25">
      <c r="B49" s="232" t="s">
        <v>45</v>
      </c>
      <c r="C49" s="326"/>
      <c r="D49" s="327"/>
      <c r="E49" s="60"/>
      <c r="F49" s="60"/>
      <c r="G49" s="20"/>
      <c r="H49" s="21"/>
      <c r="I49" s="222"/>
      <c r="J49" s="238" t="str">
        <f>IF(ISBLANK(I49),"",VLOOKUP(I49,'Podpůrná data'!$A$17:$B$183,2,FALSE))</f>
        <v/>
      </c>
      <c r="K49" s="239">
        <f>IFERROR(IF(ISBLANK(H49),0,(INT(ROUND(H49,2)*(J49*'Podpůrná data'!$B$11)+('Podpůrná data'!$C$11)*(ROUND(H49,2))))),0)</f>
        <v>0</v>
      </c>
      <c r="L49" s="240">
        <f>INT(IF(G49&gt;0,(VLOOKUP(INT(G49),'Podpůrná data'!$G$17:$H$61,2,FALSE))*(G49/INT(G49))))</f>
        <v>0</v>
      </c>
      <c r="M49" s="241">
        <f t="shared" si="2"/>
        <v>0</v>
      </c>
      <c r="N49" s="54"/>
      <c r="O49" s="20"/>
      <c r="P49" s="251">
        <f>IFERROR(IF(N49="Ano",(IF(O49&gt;G49,(VLOOKUP(INT(G49),'Podpůrná data'!$G$17:$H$61,2,FALSE))*(G49/INT(G49)),(VLOOKUP(INT(O49),'Podpůrná data'!$G$17:$H$61,2,FALSE)*(O49/INT(O49))))),0),0)</f>
        <v>0</v>
      </c>
      <c r="Q49" s="241">
        <f>P49*(ROUND(H49,2)*'Podpůrná data'!$D$11)</f>
        <v>0</v>
      </c>
      <c r="R49" s="241">
        <f t="shared" si="3"/>
        <v>0</v>
      </c>
      <c r="S49" s="27">
        <f t="shared" si="4"/>
        <v>0</v>
      </c>
      <c r="T49" s="25">
        <f t="shared" si="5"/>
        <v>0</v>
      </c>
      <c r="U49" s="25">
        <f>IF($M49&gt;0,IF(ISBLANK(#REF!),1,0),0)</f>
        <v>0</v>
      </c>
      <c r="V49" s="25">
        <f t="shared" si="6"/>
        <v>0</v>
      </c>
    </row>
    <row r="50" spans="2:22" x14ac:dyDescent="0.25">
      <c r="B50" s="232" t="s">
        <v>46</v>
      </c>
      <c r="C50" s="326"/>
      <c r="D50" s="327"/>
      <c r="E50" s="60"/>
      <c r="F50" s="60"/>
      <c r="G50" s="20"/>
      <c r="H50" s="21"/>
      <c r="I50" s="222"/>
      <c r="J50" s="238" t="str">
        <f>IF(ISBLANK(I50),"",VLOOKUP(I50,'Podpůrná data'!$A$17:$B$183,2,FALSE))</f>
        <v/>
      </c>
      <c r="K50" s="239">
        <f>IFERROR(IF(ISBLANK(H50),0,(INT(ROUND(H50,2)*(J50*'Podpůrná data'!$B$11)+('Podpůrná data'!$C$11)*(ROUND(H50,2))))),0)</f>
        <v>0</v>
      </c>
      <c r="L50" s="240">
        <f>INT(IF(G50&gt;0,(VLOOKUP(INT(G50),'Podpůrná data'!$G$17:$H$61,2,FALSE))*(G50/INT(G50))))</f>
        <v>0</v>
      </c>
      <c r="M50" s="241">
        <f t="shared" si="2"/>
        <v>0</v>
      </c>
      <c r="N50" s="54"/>
      <c r="O50" s="20"/>
      <c r="P50" s="251">
        <f>IFERROR(IF(N50="Ano",(IF(O50&gt;G50,(VLOOKUP(INT(G50),'Podpůrná data'!$G$17:$H$61,2,FALSE))*(G50/INT(G50)),(VLOOKUP(INT(O50),'Podpůrná data'!$G$17:$H$61,2,FALSE)*(O50/INT(O50))))),0),0)</f>
        <v>0</v>
      </c>
      <c r="Q50" s="241">
        <f>P50*(ROUND(H50,2)*'Podpůrná data'!$D$11)</f>
        <v>0</v>
      </c>
      <c r="R50" s="241">
        <f t="shared" si="3"/>
        <v>0</v>
      </c>
      <c r="S50" s="27">
        <f t="shared" si="4"/>
        <v>0</v>
      </c>
      <c r="T50" s="25">
        <f t="shared" si="5"/>
        <v>0</v>
      </c>
      <c r="U50" s="25">
        <f>IF($M50&gt;0,IF(ISBLANK(#REF!),1,0),0)</f>
        <v>0</v>
      </c>
      <c r="V50" s="25">
        <f t="shared" si="6"/>
        <v>0</v>
      </c>
    </row>
    <row r="51" spans="2:22" x14ac:dyDescent="0.25">
      <c r="B51" s="232" t="s">
        <v>47</v>
      </c>
      <c r="C51" s="326"/>
      <c r="D51" s="327"/>
      <c r="E51" s="60"/>
      <c r="F51" s="60"/>
      <c r="G51" s="20"/>
      <c r="H51" s="21"/>
      <c r="I51" s="222"/>
      <c r="J51" s="238" t="str">
        <f>IF(ISBLANK(I51),"",VLOOKUP(I51,'Podpůrná data'!$A$17:$B$183,2,FALSE))</f>
        <v/>
      </c>
      <c r="K51" s="239">
        <f>IFERROR(IF(ISBLANK(H51),0,(INT(ROUND(H51,2)*(J51*'Podpůrná data'!$B$11)+('Podpůrná data'!$C$11)*(ROUND(H51,2))))),0)</f>
        <v>0</v>
      </c>
      <c r="L51" s="240">
        <f>INT(IF(G51&gt;0,(VLOOKUP(INT(G51),'Podpůrná data'!$G$17:$H$61,2,FALSE))*(G51/INT(G51))))</f>
        <v>0</v>
      </c>
      <c r="M51" s="241">
        <f t="shared" si="2"/>
        <v>0</v>
      </c>
      <c r="N51" s="54"/>
      <c r="O51" s="20"/>
      <c r="P51" s="251">
        <f>IFERROR(IF(N51="Ano",(IF(O51&gt;G51,(VLOOKUP(INT(G51),'Podpůrná data'!$G$17:$H$61,2,FALSE))*(G51/INT(G51)),(VLOOKUP(INT(O51),'Podpůrná data'!$G$17:$H$61,2,FALSE)*(O51/INT(O51))))),0),0)</f>
        <v>0</v>
      </c>
      <c r="Q51" s="241">
        <f>P51*(ROUND(H51,2)*'Podpůrná data'!$D$11)</f>
        <v>0</v>
      </c>
      <c r="R51" s="241">
        <f t="shared" si="3"/>
        <v>0</v>
      </c>
      <c r="S51" s="27">
        <f t="shared" si="4"/>
        <v>0</v>
      </c>
      <c r="T51" s="25">
        <f t="shared" si="5"/>
        <v>0</v>
      </c>
      <c r="U51" s="25">
        <f>IF($M51&gt;0,IF(ISBLANK(#REF!),1,0),0)</f>
        <v>0</v>
      </c>
      <c r="V51" s="25">
        <f t="shared" si="6"/>
        <v>0</v>
      </c>
    </row>
    <row r="52" spans="2:22" x14ac:dyDescent="0.25">
      <c r="B52" s="232" t="s">
        <v>48</v>
      </c>
      <c r="C52" s="326"/>
      <c r="D52" s="327"/>
      <c r="E52" s="60"/>
      <c r="F52" s="60"/>
      <c r="G52" s="20"/>
      <c r="H52" s="21"/>
      <c r="I52" s="222"/>
      <c r="J52" s="238" t="str">
        <f>IF(ISBLANK(I52),"",VLOOKUP(I52,'Podpůrná data'!$A$17:$B$183,2,FALSE))</f>
        <v/>
      </c>
      <c r="K52" s="239">
        <f>IFERROR(IF(ISBLANK(H52),0,(INT(ROUND(H52,2)*(J52*'Podpůrná data'!$B$11)+('Podpůrná data'!$C$11)*(ROUND(H52,2))))),0)</f>
        <v>0</v>
      </c>
      <c r="L52" s="240">
        <f>INT(IF(G52&gt;0,(VLOOKUP(INT(G52),'Podpůrná data'!$G$17:$H$61,2,FALSE))*(G52/INT(G52))))</f>
        <v>0</v>
      </c>
      <c r="M52" s="241">
        <f t="shared" si="2"/>
        <v>0</v>
      </c>
      <c r="N52" s="54"/>
      <c r="O52" s="20"/>
      <c r="P52" s="251">
        <f>IFERROR(IF(N52="Ano",(IF(O52&gt;G52,(VLOOKUP(INT(G52),'Podpůrná data'!$G$17:$H$61,2,FALSE))*(G52/INT(G52)),(VLOOKUP(INT(O52),'Podpůrná data'!$G$17:$H$61,2,FALSE)*(O52/INT(O52))))),0),0)</f>
        <v>0</v>
      </c>
      <c r="Q52" s="241">
        <f>P52*(ROUND(H52,2)*'Podpůrná data'!$D$11)</f>
        <v>0</v>
      </c>
      <c r="R52" s="241">
        <f t="shared" si="3"/>
        <v>0</v>
      </c>
      <c r="S52" s="27">
        <f t="shared" si="4"/>
        <v>0</v>
      </c>
      <c r="T52" s="25">
        <f t="shared" si="5"/>
        <v>0</v>
      </c>
      <c r="U52" s="25">
        <f>IF($M52&gt;0,IF(ISBLANK(#REF!),1,0),0)</f>
        <v>0</v>
      </c>
      <c r="V52" s="25">
        <f t="shared" si="6"/>
        <v>0</v>
      </c>
    </row>
    <row r="53" spans="2:22" x14ac:dyDescent="0.25">
      <c r="B53" s="232" t="s">
        <v>49</v>
      </c>
      <c r="C53" s="326"/>
      <c r="D53" s="327"/>
      <c r="E53" s="60"/>
      <c r="F53" s="60"/>
      <c r="G53" s="20"/>
      <c r="H53" s="21"/>
      <c r="I53" s="222"/>
      <c r="J53" s="238" t="str">
        <f>IF(ISBLANK(I53),"",VLOOKUP(I53,'Podpůrná data'!$A$17:$B$183,2,FALSE))</f>
        <v/>
      </c>
      <c r="K53" s="239">
        <f>IFERROR(IF(ISBLANK(H53),0,(INT(ROUND(H53,2)*(J53*'Podpůrná data'!$B$11)+('Podpůrná data'!$C$11)*(ROUND(H53,2))))),0)</f>
        <v>0</v>
      </c>
      <c r="L53" s="240">
        <f>INT(IF(G53&gt;0,(VLOOKUP(INT(G53),'Podpůrná data'!$G$17:$H$61,2,FALSE))*(G53/INT(G53))))</f>
        <v>0</v>
      </c>
      <c r="M53" s="241">
        <f t="shared" si="2"/>
        <v>0</v>
      </c>
      <c r="N53" s="54"/>
      <c r="O53" s="20"/>
      <c r="P53" s="251">
        <f>IFERROR(IF(N53="Ano",(IF(O53&gt;G53,(VLOOKUP(INT(G53),'Podpůrná data'!$G$17:$H$61,2,FALSE))*(G53/INT(G53)),(VLOOKUP(INT(O53),'Podpůrná data'!$G$17:$H$61,2,FALSE)*(O53/INT(O53))))),0),0)</f>
        <v>0</v>
      </c>
      <c r="Q53" s="241">
        <f>P53*(ROUND(H53,2)*'Podpůrná data'!$D$11)</f>
        <v>0</v>
      </c>
      <c r="R53" s="241">
        <f t="shared" si="3"/>
        <v>0</v>
      </c>
      <c r="S53" s="27">
        <f t="shared" si="4"/>
        <v>0</v>
      </c>
      <c r="T53" s="25">
        <f t="shared" si="5"/>
        <v>0</v>
      </c>
      <c r="U53" s="25">
        <f>IF($M53&gt;0,IF(ISBLANK(#REF!),1,0),0)</f>
        <v>0</v>
      </c>
      <c r="V53" s="25">
        <f t="shared" si="6"/>
        <v>0</v>
      </c>
    </row>
    <row r="54" spans="2:22" x14ac:dyDescent="0.25">
      <c r="B54" s="232" t="s">
        <v>50</v>
      </c>
      <c r="C54" s="326"/>
      <c r="D54" s="327"/>
      <c r="E54" s="60"/>
      <c r="F54" s="60"/>
      <c r="G54" s="20"/>
      <c r="H54" s="21"/>
      <c r="I54" s="222"/>
      <c r="J54" s="238" t="str">
        <f>IF(ISBLANK(I54),"",VLOOKUP(I54,'Podpůrná data'!$A$17:$B$183,2,FALSE))</f>
        <v/>
      </c>
      <c r="K54" s="239">
        <f>IFERROR(IF(ISBLANK(H54),0,(INT(ROUND(H54,2)*(J54*'Podpůrná data'!$B$11)+('Podpůrná data'!$C$11)*(ROUND(H54,2))))),0)</f>
        <v>0</v>
      </c>
      <c r="L54" s="240">
        <f>INT(IF(G54&gt;0,(VLOOKUP(INT(G54),'Podpůrná data'!$G$17:$H$61,2,FALSE))*(G54/INT(G54))))</f>
        <v>0</v>
      </c>
      <c r="M54" s="241">
        <f t="shared" si="2"/>
        <v>0</v>
      </c>
      <c r="N54" s="54"/>
      <c r="O54" s="20"/>
      <c r="P54" s="251">
        <f>IFERROR(IF(N54="Ano",(IF(O54&gt;G54,(VLOOKUP(INT(G54),'Podpůrná data'!$G$17:$H$61,2,FALSE))*(G54/INT(G54)),(VLOOKUP(INT(O54),'Podpůrná data'!$G$17:$H$61,2,FALSE)*(O54/INT(O54))))),0),0)</f>
        <v>0</v>
      </c>
      <c r="Q54" s="241">
        <f>P54*(ROUND(H54,2)*'Podpůrná data'!$D$11)</f>
        <v>0</v>
      </c>
      <c r="R54" s="241">
        <f t="shared" si="3"/>
        <v>0</v>
      </c>
      <c r="S54" s="27">
        <f t="shared" si="4"/>
        <v>0</v>
      </c>
      <c r="T54" s="25">
        <f t="shared" si="5"/>
        <v>0</v>
      </c>
      <c r="U54" s="25">
        <f>IF($M54&gt;0,IF(ISBLANK(#REF!),1,0),0)</f>
        <v>0</v>
      </c>
      <c r="V54" s="25">
        <f t="shared" si="6"/>
        <v>0</v>
      </c>
    </row>
    <row r="55" spans="2:22" x14ac:dyDescent="0.25">
      <c r="B55" s="232" t="s">
        <v>51</v>
      </c>
      <c r="C55" s="326"/>
      <c r="D55" s="327"/>
      <c r="E55" s="60"/>
      <c r="F55" s="60"/>
      <c r="G55" s="20"/>
      <c r="H55" s="21"/>
      <c r="I55" s="222"/>
      <c r="J55" s="238" t="str">
        <f>IF(ISBLANK(I55),"",VLOOKUP(I55,'Podpůrná data'!$A$17:$B$183,2,FALSE))</f>
        <v/>
      </c>
      <c r="K55" s="239">
        <f>IFERROR(IF(ISBLANK(H55),0,(INT(ROUND(H55,2)*(J55*'Podpůrná data'!$B$11)+('Podpůrná data'!$C$11)*(ROUND(H55,2))))),0)</f>
        <v>0</v>
      </c>
      <c r="L55" s="240">
        <f>INT(IF(G55&gt;0,(VLOOKUP(INT(G55),'Podpůrná data'!$G$17:$H$61,2,FALSE))*(G55/INT(G55))))</f>
        <v>0</v>
      </c>
      <c r="M55" s="241">
        <f t="shared" si="2"/>
        <v>0</v>
      </c>
      <c r="N55" s="54"/>
      <c r="O55" s="20"/>
      <c r="P55" s="251">
        <f>IFERROR(IF(N55="Ano",(IF(O55&gt;G55,(VLOOKUP(INT(G55),'Podpůrná data'!$G$17:$H$61,2,FALSE))*(G55/INT(G55)),(VLOOKUP(INT(O55),'Podpůrná data'!$G$17:$H$61,2,FALSE)*(O55/INT(O55))))),0),0)</f>
        <v>0</v>
      </c>
      <c r="Q55" s="241">
        <f>P55*(ROUND(H55,2)*'Podpůrná data'!$D$11)</f>
        <v>0</v>
      </c>
      <c r="R55" s="241">
        <f t="shared" si="3"/>
        <v>0</v>
      </c>
      <c r="S55" s="27">
        <f t="shared" si="4"/>
        <v>0</v>
      </c>
      <c r="T55" s="25">
        <f t="shared" si="5"/>
        <v>0</v>
      </c>
      <c r="U55" s="25">
        <f>IF($M55&gt;0,IF(ISBLANK(#REF!),1,0),0)</f>
        <v>0</v>
      </c>
      <c r="V55" s="25">
        <f t="shared" si="6"/>
        <v>0</v>
      </c>
    </row>
    <row r="56" spans="2:22" x14ac:dyDescent="0.25">
      <c r="B56" s="232" t="s">
        <v>52</v>
      </c>
      <c r="C56" s="326"/>
      <c r="D56" s="327"/>
      <c r="E56" s="60"/>
      <c r="F56" s="60"/>
      <c r="G56" s="20"/>
      <c r="H56" s="21"/>
      <c r="I56" s="222"/>
      <c r="J56" s="238" t="str">
        <f>IF(ISBLANK(I56),"",VLOOKUP(I56,'Podpůrná data'!$A$17:$B$183,2,FALSE))</f>
        <v/>
      </c>
      <c r="K56" s="239">
        <f>IFERROR(IF(ISBLANK(H56),0,(INT(ROUND(H56,2)*(J56*'Podpůrná data'!$B$11)+('Podpůrná data'!$C$11)*(ROUND(H56,2))))),0)</f>
        <v>0</v>
      </c>
      <c r="L56" s="240">
        <f>INT(IF(G56&gt;0,(VLOOKUP(INT(G56),'Podpůrná data'!$G$17:$H$61,2,FALSE))*(G56/INT(G56))))</f>
        <v>0</v>
      </c>
      <c r="M56" s="241">
        <f t="shared" si="2"/>
        <v>0</v>
      </c>
      <c r="N56" s="54"/>
      <c r="O56" s="20"/>
      <c r="P56" s="251">
        <f>IFERROR(IF(N56="Ano",(IF(O56&gt;G56,(VLOOKUP(INT(G56),'Podpůrná data'!$G$17:$H$61,2,FALSE))*(G56/INT(G56)),(VLOOKUP(INT(O56),'Podpůrná data'!$G$17:$H$61,2,FALSE)*(O56/INT(O56))))),0),0)</f>
        <v>0</v>
      </c>
      <c r="Q56" s="241">
        <f>P56*(ROUND(H56,2)*'Podpůrná data'!$D$11)</f>
        <v>0</v>
      </c>
      <c r="R56" s="241">
        <f t="shared" si="3"/>
        <v>0</v>
      </c>
      <c r="S56" s="27">
        <f t="shared" si="4"/>
        <v>0</v>
      </c>
      <c r="T56" s="25">
        <f t="shared" si="5"/>
        <v>0</v>
      </c>
      <c r="U56" s="25">
        <f>IF($M56&gt;0,IF(ISBLANK(#REF!),1,0),0)</f>
        <v>0</v>
      </c>
      <c r="V56" s="25">
        <f t="shared" si="6"/>
        <v>0</v>
      </c>
    </row>
    <row r="57" spans="2:22" ht="15.75" thickBot="1" x14ac:dyDescent="0.3">
      <c r="B57" s="233" t="s">
        <v>53</v>
      </c>
      <c r="C57" s="332"/>
      <c r="D57" s="333"/>
      <c r="E57" s="61"/>
      <c r="F57" s="61"/>
      <c r="G57" s="22"/>
      <c r="H57" s="23"/>
      <c r="I57" s="223"/>
      <c r="J57" s="242" t="str">
        <f>IF(ISBLANK(I57),"",VLOOKUP(I57,'Podpůrná data'!$A$17:$B$183,2,FALSE))</f>
        <v/>
      </c>
      <c r="K57" s="243">
        <f>IFERROR(IF(ISBLANK(H57),0,(INT(ROUND(H57,2)*(J57*'Podpůrná data'!$B$11)+('Podpůrná data'!$C$11)*(ROUND(H57,2))))),0)</f>
        <v>0</v>
      </c>
      <c r="L57" s="244">
        <f>INT(IF(G57&gt;0,(VLOOKUP(INT(G57),'Podpůrná data'!$G$17:$H$61,2,FALSE))*(G57/INT(G57))))</f>
        <v>0</v>
      </c>
      <c r="M57" s="245">
        <f t="shared" si="2"/>
        <v>0</v>
      </c>
      <c r="N57" s="55"/>
      <c r="O57" s="22"/>
      <c r="P57" s="252">
        <f>IFERROR(IF(N57="Ano",(IF(O57&gt;G57,(VLOOKUP(INT(G57),'Podpůrná data'!$G$17:$H$61,2,FALSE))*(G57/INT(G57)),(VLOOKUP(INT(O57),'Podpůrná data'!$G$17:$H$61,2,FALSE)*(O57/INT(O57))))),0),0)</f>
        <v>0</v>
      </c>
      <c r="Q57" s="245">
        <f>P57*(ROUND(H57,2)*'Podpůrná data'!$D$11)</f>
        <v>0</v>
      </c>
      <c r="R57" s="245">
        <f t="shared" si="3"/>
        <v>0</v>
      </c>
      <c r="S57" s="27">
        <f t="shared" si="4"/>
        <v>0</v>
      </c>
      <c r="T57" s="25">
        <f t="shared" si="5"/>
        <v>0</v>
      </c>
      <c r="U57" s="25">
        <f>IF($M57&gt;0,IF(ISBLANK(#REF!),1,0),0)</f>
        <v>0</v>
      </c>
      <c r="V57" s="25">
        <f t="shared" si="6"/>
        <v>0</v>
      </c>
    </row>
    <row r="58" spans="2:22" ht="15.75" thickBot="1" x14ac:dyDescent="0.3"/>
    <row r="59" spans="2:22" ht="16.5" thickBot="1" x14ac:dyDescent="0.3">
      <c r="K59" s="217" t="s">
        <v>294</v>
      </c>
      <c r="L59" s="218">
        <f>SUMIFS(L8:L57,$F$8:$F$57,"Ano")</f>
        <v>0</v>
      </c>
      <c r="M59" s="219">
        <f>SUMIFS(M8:M57,$F$8:$F$57,"Ano")</f>
        <v>0</v>
      </c>
      <c r="O59" s="217" t="s">
        <v>294</v>
      </c>
      <c r="P59" s="218">
        <f>SUMIFS(P8:P57,$F$8:$F$57,"Ano")</f>
        <v>0</v>
      </c>
      <c r="Q59" s="219">
        <f>SUMIFS(Q8:Q57,$F$8:$F$57,"Ano")</f>
        <v>0</v>
      </c>
      <c r="R59" s="219">
        <f>SUMIFS(R8:R57,$F$8:$F$57,"Ano")</f>
        <v>0</v>
      </c>
      <c r="T59" s="218">
        <f>SUMIFS(T8:T57,$E$8:$E$57,"Ano")</f>
        <v>0</v>
      </c>
    </row>
    <row r="60" spans="2:22" ht="15.75" thickBot="1" x14ac:dyDescent="0.3"/>
    <row r="61" spans="2:22" ht="16.5" thickBot="1" x14ac:dyDescent="0.3">
      <c r="J61" s="217" t="s">
        <v>308</v>
      </c>
      <c r="K61" s="217" t="s">
        <v>247</v>
      </c>
      <c r="L61" s="218">
        <f>SUMIFS(L$8:L$57,$E$8:$E$57,$J61,$F$8:$F$57,$K61)</f>
        <v>0</v>
      </c>
      <c r="M61" s="219">
        <f>SUMIFS(M$8:M$57,$E$8:$E$57,$J61,$F$8:$F$57,$K61)</f>
        <v>0</v>
      </c>
      <c r="P61" s="220">
        <f>SUMIFS(P$8:P$57,$E$8:$E$57,$J61,$F$8:$F$57,$K61)</f>
        <v>0</v>
      </c>
      <c r="Q61" s="219">
        <f>SUMIFS(Q$8:Q$57,$E$8:$E$57,$J61,$F$8:$F$57,$K61)</f>
        <v>0</v>
      </c>
      <c r="R61" s="219">
        <f>SUMIFS(R$8:R$57,$E$8:$E$57,$J61,$F$8:$F$57,$K61)</f>
        <v>0</v>
      </c>
    </row>
    <row r="62" spans="2:22" ht="16.5" thickBot="1" x14ac:dyDescent="0.3">
      <c r="J62" s="217" t="s">
        <v>309</v>
      </c>
      <c r="K62" s="217" t="s">
        <v>247</v>
      </c>
      <c r="L62" s="218">
        <f t="shared" ref="L62:M62" si="7">SUMIFS(L$8:L$57,$E$8:$E$57,$J62,$F$8:$F$57,$K62)</f>
        <v>0</v>
      </c>
      <c r="M62" s="219">
        <f t="shared" si="7"/>
        <v>0</v>
      </c>
      <c r="P62" s="220">
        <f t="shared" ref="P62:Q62" si="8">SUMIFS(P$8:P$57,$E$8:$E$57,$J62,$F$8:$F$57,$K62)</f>
        <v>0</v>
      </c>
      <c r="Q62" s="219">
        <f t="shared" si="8"/>
        <v>0</v>
      </c>
      <c r="R62" s="219">
        <f>SUMIFS(R$8:R$57,$E$8:$E$57,$J62,$F$8:$F$57,$K62)</f>
        <v>0</v>
      </c>
    </row>
    <row r="63" spans="2:22" ht="16.5" thickBot="1" x14ac:dyDescent="0.3">
      <c r="J63" s="217" t="s">
        <v>310</v>
      </c>
      <c r="K63" s="217" t="s">
        <v>247</v>
      </c>
      <c r="L63" s="218">
        <f>SUMIFS(L$8:L$57,$E$8:$E$57,$J63,$F$8:$F$57,$K63)</f>
        <v>0</v>
      </c>
      <c r="M63" s="219">
        <f>SUMIFS(M$8:M$57,$E$8:$E$57,$J63,$F$8:$F$57,$K63)</f>
        <v>0</v>
      </c>
      <c r="P63" s="220">
        <f>SUMIFS(P$8:P$57,$E$8:$E$57,$J63,$F$8:$F$57,$K63)</f>
        <v>0</v>
      </c>
      <c r="Q63" s="219">
        <f>SUMIFS(Q$8:Q$57,$E$8:$E$57,$J63,$F$8:$F$57,$K63)</f>
        <v>0</v>
      </c>
      <c r="R63" s="219">
        <f>SUMIFS(R$8:R$57,$E$8:$E$57,$J63,$F$8:$F$57,$K63)</f>
        <v>0</v>
      </c>
    </row>
    <row r="64" spans="2:22" ht="15.75" thickBot="1" x14ac:dyDescent="0.3"/>
    <row r="65" spans="10:18" ht="16.5" thickBot="1" x14ac:dyDescent="0.3">
      <c r="J65" s="217" t="s">
        <v>308</v>
      </c>
      <c r="K65" s="217" t="s">
        <v>248</v>
      </c>
      <c r="L65" s="218">
        <f>SUMIFS(L$8:L$57,$E$8:$E$57,$J65,$F$8:$F$57,$K65)</f>
        <v>0</v>
      </c>
      <c r="M65" s="219">
        <f>SUMIFS(M$8:M$57,$E$8:$E$57,$J65,$F$8:$F$57,$K65)</f>
        <v>0</v>
      </c>
      <c r="P65" s="220">
        <f>SUMIFS(P$8:P$57,$E$8:$E$57,$J65,$F$8:$F$57,$K65)</f>
        <v>0</v>
      </c>
      <c r="Q65" s="219">
        <f>SUMIFS(Q$8:Q$57,$E$8:$E$57,$J65,$F$8:$F$57,$K65)</f>
        <v>0</v>
      </c>
      <c r="R65" s="219">
        <f>SUMIFS(R$8:R$57,$E$8:$E$57,$J65,$F$8:$F$57,$K65)</f>
        <v>0</v>
      </c>
    </row>
    <row r="66" spans="10:18" ht="16.5" thickBot="1" x14ac:dyDescent="0.3">
      <c r="J66" s="217" t="s">
        <v>309</v>
      </c>
      <c r="K66" s="217" t="s">
        <v>248</v>
      </c>
      <c r="L66" s="218">
        <f t="shared" ref="L66:M66" si="9">SUMIFS(L$8:L$57,$E$8:$E$57,$J66,$F$8:$F$57,$K66)</f>
        <v>0</v>
      </c>
      <c r="M66" s="219">
        <f t="shared" si="9"/>
        <v>0</v>
      </c>
      <c r="P66" s="220">
        <f t="shared" ref="P66:Q66" si="10">SUMIFS(P$8:P$57,$E$8:$E$57,$J66,$F$8:$F$57,$K66)</f>
        <v>0</v>
      </c>
      <c r="Q66" s="219">
        <f t="shared" si="10"/>
        <v>0</v>
      </c>
      <c r="R66" s="219">
        <f>SUMIFS(R$8:R$57,$E$8:$E$57,$J66,$F$8:$F$57,$K66)</f>
        <v>0</v>
      </c>
    </row>
    <row r="67" spans="10:18" ht="16.5" thickBot="1" x14ac:dyDescent="0.3">
      <c r="J67" s="217" t="s">
        <v>310</v>
      </c>
      <c r="K67" s="217" t="s">
        <v>248</v>
      </c>
      <c r="L67" s="218">
        <f>SUMIFS(L$8:L$57,$E$8:$E$57,$J67,$F$8:$F$57,$K67)</f>
        <v>0</v>
      </c>
      <c r="M67" s="219">
        <f>SUMIFS(M$8:M$57,$E$8:$E$57,$J67,$F$8:$F$57,$K67)</f>
        <v>0</v>
      </c>
      <c r="P67" s="220">
        <f>SUMIFS(P$8:P$57,$E$8:$E$57,$J67,$F$8:$F$57,$K67)</f>
        <v>0</v>
      </c>
      <c r="Q67" s="219">
        <f>SUMIFS(Q$8:Q$57,$E$8:$E$57,$J67,$F$8:$F$57,$K67)</f>
        <v>0</v>
      </c>
      <c r="R67" s="219">
        <f>SUMIFS(R$8:R$57,$E$8:$E$57,$J67,$F$8:$F$57,$K67)</f>
        <v>0</v>
      </c>
    </row>
    <row r="68" spans="10:18" ht="15.75" thickBot="1" x14ac:dyDescent="0.3"/>
    <row r="69" spans="10:18" ht="16.5" thickBot="1" x14ac:dyDescent="0.3">
      <c r="K69" s="217" t="s">
        <v>308</v>
      </c>
      <c r="L69" s="218">
        <f t="shared" ref="L69:M71" si="11">SUMIFS(L$8:L$57,$E$8:$E$57,$K69)</f>
        <v>0</v>
      </c>
      <c r="M69" s="219">
        <f t="shared" si="11"/>
        <v>0</v>
      </c>
      <c r="P69" s="220">
        <f t="shared" ref="P69:R71" si="12">SUMIFS(P$8:P$57,$E$8:$E$57,$K69)</f>
        <v>0</v>
      </c>
      <c r="Q69" s="219">
        <f t="shared" si="12"/>
        <v>0</v>
      </c>
      <c r="R69" s="219">
        <f t="shared" si="12"/>
        <v>0</v>
      </c>
    </row>
    <row r="70" spans="10:18" ht="16.5" thickBot="1" x14ac:dyDescent="0.3">
      <c r="K70" s="217" t="s">
        <v>309</v>
      </c>
      <c r="L70" s="218">
        <f t="shared" si="11"/>
        <v>0</v>
      </c>
      <c r="M70" s="219">
        <f t="shared" si="11"/>
        <v>0</v>
      </c>
      <c r="P70" s="220">
        <f t="shared" si="12"/>
        <v>0</v>
      </c>
      <c r="Q70" s="219">
        <f t="shared" si="12"/>
        <v>0</v>
      </c>
      <c r="R70" s="219">
        <f t="shared" si="12"/>
        <v>0</v>
      </c>
    </row>
    <row r="71" spans="10:18" ht="16.5" thickBot="1" x14ac:dyDescent="0.3">
      <c r="K71" s="217" t="s">
        <v>310</v>
      </c>
      <c r="L71" s="218">
        <f t="shared" si="11"/>
        <v>0</v>
      </c>
      <c r="M71" s="219">
        <f t="shared" si="11"/>
        <v>0</v>
      </c>
      <c r="P71" s="220">
        <f t="shared" si="12"/>
        <v>0</v>
      </c>
      <c r="Q71" s="219">
        <f t="shared" si="12"/>
        <v>0</v>
      </c>
      <c r="R71" s="219">
        <f t="shared" si="12"/>
        <v>0</v>
      </c>
    </row>
  </sheetData>
  <sheetProtection algorithmName="SHA-512" hashValue="jFzrblNB8K84WZfbnJODlsli967utlCvQ6R03VEzFjAWHR3QRDO8jpYx+vK6RsABIfKg0SCleIs0MgOXuRfflA==" saltValue="F/N5LLFwXlef4RE+SOq/Ng==" spinCount="100000" sheet="1" objects="1" scenarios="1"/>
  <mergeCells count="66">
    <mergeCell ref="C56:D56"/>
    <mergeCell ref="C57:D57"/>
    <mergeCell ref="F5:F6"/>
    <mergeCell ref="Q5:Q7"/>
    <mergeCell ref="R5:R7"/>
    <mergeCell ref="C50:D50"/>
    <mergeCell ref="C51:D51"/>
    <mergeCell ref="C52:D52"/>
    <mergeCell ref="C53:D53"/>
    <mergeCell ref="C54:D54"/>
    <mergeCell ref="C55:D55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10:D10"/>
    <mergeCell ref="C11:D11"/>
    <mergeCell ref="C12:D12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13:D13"/>
    <mergeCell ref="P5:P7"/>
    <mergeCell ref="C3:C5"/>
    <mergeCell ref="J3:L3"/>
    <mergeCell ref="E5:E6"/>
    <mergeCell ref="G5:G6"/>
    <mergeCell ref="H5:H6"/>
    <mergeCell ref="I5:I6"/>
    <mergeCell ref="J5:J6"/>
    <mergeCell ref="K5:K6"/>
    <mergeCell ref="L5:L6"/>
    <mergeCell ref="C8:D8"/>
    <mergeCell ref="C9:D9"/>
    <mergeCell ref="M5:M6"/>
    <mergeCell ref="N5:N6"/>
    <mergeCell ref="O5:O6"/>
  </mergeCells>
  <conditionalFormatting sqref="O8:O57">
    <cfRule type="expression" dxfId="2" priority="4">
      <formula>$O8&gt;$G8</formula>
    </cfRule>
  </conditionalFormatting>
  <conditionalFormatting sqref="C8:D57">
    <cfRule type="expression" dxfId="1" priority="3">
      <formula>$T8=1</formula>
    </cfRule>
  </conditionalFormatting>
  <conditionalFormatting sqref="E8:F57">
    <cfRule type="expression" dxfId="0" priority="1">
      <formula>$V8=1</formula>
    </cfRule>
  </conditionalFormatting>
  <dataValidations count="2">
    <dataValidation type="whole" allowBlank="1" showInputMessage="1" showErrorMessage="1" errorTitle="Doplňte hodnotu mezi 1 - 6" error="Doplňte hodnotu v rozmezí  1 - 6" sqref="G8:G57" xr:uid="{260D11C0-A0BD-4479-A779-EC84B4CDEF9C}">
      <formula1>1</formula1>
      <formula2>6</formula2>
    </dataValidation>
    <dataValidation type="decimal" allowBlank="1" showInputMessage="1" showErrorMessage="1" errorTitle="Doplňte správnou hodnotu úvazku" error="Doplňte výši úvazku v rozmezí od 0,5 - 1" sqref="H8:H57" xr:uid="{3353707E-1CC6-4BF7-A4C3-ACCA4157118D}">
      <formula1>0.5</formula1>
      <formula2>1</formula2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D853526-263B-49D0-ABCF-43C96D6AD3A5}">
          <x14:formula1>
            <xm:f>'Podpůrná data'!$L$10:$L$11</xm:f>
          </x14:formula1>
          <xm:sqref>N8:N57 F8:F57</xm:sqref>
        </x14:dataValidation>
        <x14:dataValidation type="list" allowBlank="1" showInputMessage="1" showErrorMessage="1" xr:uid="{E2F688B7-DD7D-4CF6-BCD1-DF7DB59D29A3}">
          <x14:formula1>
            <xm:f>'Podpůrná data'!$A$17:$A$183</xm:f>
          </x14:formula1>
          <xm:sqref>I8:I57</xm:sqref>
        </x14:dataValidation>
        <x14:dataValidation type="list" allowBlank="1" showInputMessage="1" showErrorMessage="1" xr:uid="{CB54418E-CB0F-4FDD-A2D7-F0457B3A4F27}">
          <x14:formula1>
            <xm:f>'Podpůrná data'!$P$10:$P$12</xm:f>
          </x14:formula1>
          <xm:sqref>E8:E57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1:P183"/>
  <sheetViews>
    <sheetView workbookViewId="0">
      <selection activeCell="H1" sqref="H1"/>
    </sheetView>
  </sheetViews>
  <sheetFormatPr defaultRowHeight="15" x14ac:dyDescent="0.25"/>
  <cols>
    <col min="1" max="1" width="21.140625" customWidth="1"/>
    <col min="2" max="2" width="13.85546875" bestFit="1" customWidth="1"/>
    <col min="3" max="3" width="14" customWidth="1"/>
    <col min="4" max="4" width="10.140625" bestFit="1" customWidth="1"/>
    <col min="5" max="6" width="3.42578125" customWidth="1"/>
    <col min="10" max="10" width="3.7109375" customWidth="1"/>
    <col min="11" max="11" width="29.28515625" customWidth="1"/>
    <col min="12" max="12" width="5.7109375" customWidth="1"/>
  </cols>
  <sheetData>
    <row r="1" spans="1:16" ht="16.899999999999999" customHeight="1" x14ac:dyDescent="0.3">
      <c r="A1" s="1" t="s">
        <v>0</v>
      </c>
      <c r="B1" s="2"/>
      <c r="E1" s="3"/>
      <c r="G1" s="221" t="s">
        <v>297</v>
      </c>
      <c r="H1" s="221" t="s">
        <v>298</v>
      </c>
    </row>
    <row r="2" spans="1:16" ht="5.45" customHeight="1" x14ac:dyDescent="0.25">
      <c r="B2" s="2"/>
      <c r="E2" s="3"/>
    </row>
    <row r="3" spans="1:16" ht="14.45" customHeight="1" x14ac:dyDescent="0.25">
      <c r="A3" t="s">
        <v>54</v>
      </c>
      <c r="B3" s="2">
        <v>1027</v>
      </c>
      <c r="E3" s="3"/>
    </row>
    <row r="4" spans="1:16" ht="14.45" customHeight="1" x14ac:dyDescent="0.25">
      <c r="A4" t="s">
        <v>55</v>
      </c>
      <c r="B4" s="2">
        <v>108</v>
      </c>
      <c r="E4" s="3"/>
    </row>
    <row r="5" spans="1:16" ht="14.45" customHeight="1" x14ac:dyDescent="0.25">
      <c r="A5" t="s">
        <v>56</v>
      </c>
      <c r="B5" s="2">
        <f>SUM(B3:B4)</f>
        <v>1135</v>
      </c>
      <c r="E5" s="3"/>
    </row>
    <row r="8" spans="1:16" ht="18.75" x14ac:dyDescent="0.3">
      <c r="A8" s="1" t="s">
        <v>227</v>
      </c>
    </row>
    <row r="9" spans="1:16" ht="5.45" customHeight="1" x14ac:dyDescent="0.25"/>
    <row r="10" spans="1:16" x14ac:dyDescent="0.25">
      <c r="B10" t="s">
        <v>236</v>
      </c>
      <c r="C10" t="s">
        <v>237</v>
      </c>
      <c r="D10" t="s">
        <v>238</v>
      </c>
      <c r="L10" t="s">
        <v>247</v>
      </c>
      <c r="N10" t="s">
        <v>264</v>
      </c>
      <c r="P10" t="s">
        <v>308</v>
      </c>
    </row>
    <row r="11" spans="1:16" x14ac:dyDescent="0.25">
      <c r="A11" t="s">
        <v>54</v>
      </c>
      <c r="B11" s="2">
        <v>658</v>
      </c>
      <c r="C11" s="2">
        <f>1027-B11</f>
        <v>369</v>
      </c>
      <c r="D11" s="2">
        <v>108</v>
      </c>
      <c r="L11" t="s">
        <v>248</v>
      </c>
      <c r="N11" s="58" t="s">
        <v>256</v>
      </c>
      <c r="P11" t="s">
        <v>309</v>
      </c>
    </row>
    <row r="12" spans="1:16" x14ac:dyDescent="0.25">
      <c r="N12" s="58" t="s">
        <v>257</v>
      </c>
      <c r="P12" t="s">
        <v>310</v>
      </c>
    </row>
    <row r="13" spans="1:16" x14ac:dyDescent="0.25">
      <c r="N13" s="58" t="s">
        <v>258</v>
      </c>
    </row>
    <row r="14" spans="1:16" ht="18" customHeight="1" x14ac:dyDescent="0.25">
      <c r="A14" s="365" t="s">
        <v>254</v>
      </c>
      <c r="B14" s="365"/>
      <c r="N14" s="58" t="s">
        <v>259</v>
      </c>
    </row>
    <row r="15" spans="1:16" ht="15.75" thickBot="1" x14ac:dyDescent="0.3">
      <c r="A15" s="366"/>
      <c r="B15" s="366"/>
      <c r="N15" s="58" t="s">
        <v>260</v>
      </c>
    </row>
    <row r="16" spans="1:16" ht="19.5" thickBot="1" x14ac:dyDescent="0.3">
      <c r="A16" s="4" t="s">
        <v>58</v>
      </c>
      <c r="B16" s="5" t="s">
        <v>255</v>
      </c>
      <c r="C16" t="s">
        <v>226</v>
      </c>
      <c r="G16" s="364" t="s">
        <v>253</v>
      </c>
      <c r="H16" s="364"/>
      <c r="I16" s="364"/>
      <c r="N16" s="58" t="s">
        <v>261</v>
      </c>
    </row>
    <row r="17" spans="1:14" ht="15.75" thickBot="1" x14ac:dyDescent="0.3">
      <c r="A17" s="6" t="s">
        <v>59</v>
      </c>
      <c r="B17" s="7">
        <v>0.746</v>
      </c>
      <c r="C17" t="b">
        <f>ISNUMBER(B17)</f>
        <v>1</v>
      </c>
      <c r="G17">
        <v>1</v>
      </c>
      <c r="H17">
        <f>I17</f>
        <v>143</v>
      </c>
      <c r="I17">
        <v>143</v>
      </c>
      <c r="N17" s="58" t="s">
        <v>262</v>
      </c>
    </row>
    <row r="18" spans="1:14" ht="15.75" thickBot="1" x14ac:dyDescent="0.3">
      <c r="A18" s="6" t="s">
        <v>60</v>
      </c>
      <c r="B18" s="7">
        <v>0.85799999999999998</v>
      </c>
      <c r="C18" t="b">
        <f t="shared" ref="C18:C81" si="0">ISNUMBER(B18)</f>
        <v>1</v>
      </c>
      <c r="G18">
        <v>2</v>
      </c>
      <c r="H18">
        <f>H17+I18</f>
        <v>286</v>
      </c>
      <c r="I18">
        <v>143</v>
      </c>
      <c r="N18" s="58" t="s">
        <v>263</v>
      </c>
    </row>
    <row r="19" spans="1:14" ht="15.75" thickBot="1" x14ac:dyDescent="0.3">
      <c r="A19" s="6" t="s">
        <v>61</v>
      </c>
      <c r="B19" s="7">
        <v>1.643</v>
      </c>
      <c r="C19" t="b">
        <f t="shared" si="0"/>
        <v>1</v>
      </c>
      <c r="G19">
        <v>3</v>
      </c>
      <c r="H19">
        <f t="shared" ref="H19:H61" si="1">H18+I19</f>
        <v>430</v>
      </c>
      <c r="I19">
        <v>144</v>
      </c>
    </row>
    <row r="20" spans="1:14" ht="15.75" thickBot="1" x14ac:dyDescent="0.3">
      <c r="A20" s="6" t="s">
        <v>62</v>
      </c>
      <c r="B20" s="7">
        <v>0.79</v>
      </c>
      <c r="C20" t="b">
        <f t="shared" si="0"/>
        <v>1</v>
      </c>
      <c r="G20">
        <v>4</v>
      </c>
      <c r="H20">
        <f t="shared" si="1"/>
        <v>573</v>
      </c>
      <c r="I20">
        <v>143</v>
      </c>
    </row>
    <row r="21" spans="1:14" ht="15.75" thickBot="1" x14ac:dyDescent="0.3">
      <c r="A21" s="6" t="s">
        <v>63</v>
      </c>
      <c r="B21" s="7">
        <v>0.98199999999999998</v>
      </c>
      <c r="C21" t="b">
        <f t="shared" si="0"/>
        <v>1</v>
      </c>
      <c r="G21">
        <v>5</v>
      </c>
      <c r="H21">
        <f t="shared" si="1"/>
        <v>716</v>
      </c>
      <c r="I21">
        <v>143</v>
      </c>
    </row>
    <row r="22" spans="1:14" ht="15.75" thickBot="1" x14ac:dyDescent="0.3">
      <c r="A22" s="6" t="s">
        <v>64</v>
      </c>
      <c r="B22" s="7">
        <v>1.2749999999999999</v>
      </c>
      <c r="C22" t="b">
        <f t="shared" si="0"/>
        <v>1</v>
      </c>
      <c r="G22">
        <v>6</v>
      </c>
      <c r="H22">
        <f t="shared" si="1"/>
        <v>860</v>
      </c>
      <c r="I22">
        <v>144</v>
      </c>
    </row>
    <row r="23" spans="1:14" ht="15.75" thickBot="1" x14ac:dyDescent="0.3">
      <c r="A23" s="6" t="s">
        <v>65</v>
      </c>
      <c r="B23" s="7">
        <v>1.038</v>
      </c>
      <c r="C23" t="b">
        <f t="shared" si="0"/>
        <v>1</v>
      </c>
      <c r="G23">
        <v>7</v>
      </c>
      <c r="H23">
        <f t="shared" si="1"/>
        <v>1003</v>
      </c>
      <c r="I23">
        <v>143</v>
      </c>
    </row>
    <row r="24" spans="1:14" ht="15.75" thickBot="1" x14ac:dyDescent="0.3">
      <c r="A24" s="6" t="s">
        <v>66</v>
      </c>
      <c r="B24" s="7">
        <v>1.026</v>
      </c>
      <c r="C24" t="b">
        <f t="shared" si="0"/>
        <v>1</v>
      </c>
      <c r="G24">
        <v>8</v>
      </c>
      <c r="H24">
        <f t="shared" si="1"/>
        <v>1146</v>
      </c>
      <c r="I24">
        <v>143</v>
      </c>
    </row>
    <row r="25" spans="1:14" ht="15.75" thickBot="1" x14ac:dyDescent="0.3">
      <c r="A25" s="6" t="s">
        <v>67</v>
      </c>
      <c r="B25" s="7">
        <v>1.4259999999999999</v>
      </c>
      <c r="C25" t="b">
        <f t="shared" si="0"/>
        <v>1</v>
      </c>
      <c r="G25">
        <v>9</v>
      </c>
      <c r="H25">
        <f t="shared" si="1"/>
        <v>1290</v>
      </c>
      <c r="I25">
        <v>144</v>
      </c>
    </row>
    <row r="26" spans="1:14" ht="15.75" thickBot="1" x14ac:dyDescent="0.3">
      <c r="A26" s="6" t="s">
        <v>68</v>
      </c>
      <c r="B26" s="7">
        <v>1.264</v>
      </c>
      <c r="C26" t="b">
        <f t="shared" si="0"/>
        <v>1</v>
      </c>
      <c r="G26">
        <v>10</v>
      </c>
      <c r="H26">
        <f t="shared" si="1"/>
        <v>1433</v>
      </c>
      <c r="I26">
        <v>143</v>
      </c>
    </row>
    <row r="27" spans="1:14" ht="15.75" thickBot="1" x14ac:dyDescent="0.3">
      <c r="A27" s="6" t="s">
        <v>69</v>
      </c>
      <c r="B27" s="7">
        <v>1.01</v>
      </c>
      <c r="C27" t="b">
        <f t="shared" si="0"/>
        <v>1</v>
      </c>
      <c r="G27">
        <v>11</v>
      </c>
      <c r="H27">
        <f t="shared" si="1"/>
        <v>1576</v>
      </c>
      <c r="I27">
        <v>143</v>
      </c>
    </row>
    <row r="28" spans="1:14" ht="15.75" thickBot="1" x14ac:dyDescent="0.3">
      <c r="A28" s="6" t="s">
        <v>70</v>
      </c>
      <c r="B28" s="7">
        <v>0.84399999999999997</v>
      </c>
      <c r="C28" t="b">
        <f t="shared" si="0"/>
        <v>1</v>
      </c>
      <c r="G28" s="56">
        <v>12</v>
      </c>
      <c r="H28" s="57">
        <f t="shared" si="1"/>
        <v>1720</v>
      </c>
      <c r="I28" s="56">
        <v>144</v>
      </c>
      <c r="J28" s="56"/>
      <c r="K28" s="56" t="s">
        <v>250</v>
      </c>
    </row>
    <row r="29" spans="1:14" ht="15.75" thickBot="1" x14ac:dyDescent="0.3">
      <c r="A29" s="6" t="s">
        <v>71</v>
      </c>
      <c r="B29" s="7">
        <v>1.1619999999999999</v>
      </c>
      <c r="C29" t="b">
        <f t="shared" si="0"/>
        <v>1</v>
      </c>
      <c r="G29">
        <v>13</v>
      </c>
      <c r="H29">
        <f t="shared" si="1"/>
        <v>1863</v>
      </c>
      <c r="I29">
        <v>143</v>
      </c>
    </row>
    <row r="30" spans="1:14" ht="15.75" thickBot="1" x14ac:dyDescent="0.3">
      <c r="A30" s="6" t="s">
        <v>72</v>
      </c>
      <c r="B30" s="8"/>
      <c r="C30" t="b">
        <f t="shared" si="0"/>
        <v>0</v>
      </c>
      <c r="G30">
        <v>14</v>
      </c>
      <c r="H30">
        <f t="shared" si="1"/>
        <v>2006</v>
      </c>
      <c r="I30">
        <v>143</v>
      </c>
    </row>
    <row r="31" spans="1:14" ht="15.75" thickBot="1" x14ac:dyDescent="0.3">
      <c r="A31" s="6" t="s">
        <v>73</v>
      </c>
      <c r="B31" s="7">
        <v>1.06</v>
      </c>
      <c r="C31" t="b">
        <f t="shared" si="0"/>
        <v>1</v>
      </c>
      <c r="G31">
        <v>15</v>
      </c>
      <c r="H31">
        <f t="shared" si="1"/>
        <v>2150</v>
      </c>
      <c r="I31">
        <v>144</v>
      </c>
    </row>
    <row r="32" spans="1:14" ht="15.75" thickBot="1" x14ac:dyDescent="0.3">
      <c r="A32" s="6" t="s">
        <v>74</v>
      </c>
      <c r="B32" s="7">
        <v>0.80800000000000005</v>
      </c>
      <c r="C32" t="b">
        <f t="shared" si="0"/>
        <v>1</v>
      </c>
      <c r="G32">
        <v>16</v>
      </c>
      <c r="H32">
        <f t="shared" si="1"/>
        <v>2293</v>
      </c>
      <c r="I32">
        <v>143</v>
      </c>
    </row>
    <row r="33" spans="1:9" ht="15.75" thickBot="1" x14ac:dyDescent="0.3">
      <c r="A33" s="6" t="s">
        <v>75</v>
      </c>
      <c r="B33" s="7">
        <v>0.79500000000000004</v>
      </c>
      <c r="C33" t="b">
        <f t="shared" si="0"/>
        <v>1</v>
      </c>
      <c r="G33">
        <v>17</v>
      </c>
      <c r="H33">
        <f t="shared" si="1"/>
        <v>2436</v>
      </c>
      <c r="I33">
        <v>143</v>
      </c>
    </row>
    <row r="34" spans="1:9" ht="15.75" thickBot="1" x14ac:dyDescent="0.3">
      <c r="A34" s="6" t="s">
        <v>76</v>
      </c>
      <c r="B34" s="7">
        <v>1.071</v>
      </c>
      <c r="C34" t="b">
        <f t="shared" si="0"/>
        <v>1</v>
      </c>
      <c r="G34">
        <v>18</v>
      </c>
      <c r="H34">
        <f t="shared" si="1"/>
        <v>2580</v>
      </c>
      <c r="I34">
        <v>144</v>
      </c>
    </row>
    <row r="35" spans="1:9" ht="15.75" thickBot="1" x14ac:dyDescent="0.3">
      <c r="A35" s="6" t="s">
        <v>77</v>
      </c>
      <c r="B35" s="7">
        <v>0.69299999999999995</v>
      </c>
      <c r="C35" t="b">
        <f t="shared" si="0"/>
        <v>1</v>
      </c>
      <c r="G35">
        <v>19</v>
      </c>
      <c r="H35">
        <f t="shared" si="1"/>
        <v>2723</v>
      </c>
      <c r="I35">
        <v>143</v>
      </c>
    </row>
    <row r="36" spans="1:9" ht="15.75" thickBot="1" x14ac:dyDescent="0.3">
      <c r="A36" s="6" t="s">
        <v>78</v>
      </c>
      <c r="B36" s="7">
        <v>1.2010000000000001</v>
      </c>
      <c r="C36" t="b">
        <f t="shared" si="0"/>
        <v>1</v>
      </c>
      <c r="G36">
        <v>20</v>
      </c>
      <c r="H36">
        <f t="shared" si="1"/>
        <v>2866</v>
      </c>
      <c r="I36">
        <v>143</v>
      </c>
    </row>
    <row r="37" spans="1:9" ht="15.75" thickBot="1" x14ac:dyDescent="0.3">
      <c r="A37" s="6" t="s">
        <v>79</v>
      </c>
      <c r="B37" s="7">
        <v>1.028</v>
      </c>
      <c r="C37" t="b">
        <f t="shared" si="0"/>
        <v>1</v>
      </c>
      <c r="G37">
        <v>21</v>
      </c>
      <c r="H37">
        <f t="shared" si="1"/>
        <v>3010</v>
      </c>
      <c r="I37">
        <v>144</v>
      </c>
    </row>
    <row r="38" spans="1:9" ht="15.75" thickBot="1" x14ac:dyDescent="0.3">
      <c r="A38" s="6" t="s">
        <v>80</v>
      </c>
      <c r="B38" s="7">
        <v>1.2649999999999999</v>
      </c>
      <c r="C38" t="b">
        <f t="shared" si="0"/>
        <v>1</v>
      </c>
      <c r="G38">
        <v>22</v>
      </c>
      <c r="H38">
        <f t="shared" si="1"/>
        <v>3153</v>
      </c>
      <c r="I38">
        <v>143</v>
      </c>
    </row>
    <row r="39" spans="1:9" ht="15.75" thickBot="1" x14ac:dyDescent="0.3">
      <c r="A39" s="6" t="s">
        <v>81</v>
      </c>
      <c r="B39" s="7">
        <v>0.77900000000000003</v>
      </c>
      <c r="C39" t="b">
        <f t="shared" si="0"/>
        <v>1</v>
      </c>
      <c r="G39">
        <v>23</v>
      </c>
      <c r="H39">
        <f t="shared" si="1"/>
        <v>3296</v>
      </c>
      <c r="I39">
        <v>143</v>
      </c>
    </row>
    <row r="40" spans="1:9" ht="15.75" thickBot="1" x14ac:dyDescent="0.3">
      <c r="A40" s="9" t="s">
        <v>82</v>
      </c>
      <c r="B40" s="10">
        <v>1</v>
      </c>
      <c r="C40" t="b">
        <f t="shared" si="0"/>
        <v>1</v>
      </c>
      <c r="G40">
        <v>24</v>
      </c>
      <c r="H40">
        <f t="shared" si="1"/>
        <v>3440</v>
      </c>
      <c r="I40">
        <v>144</v>
      </c>
    </row>
    <row r="41" spans="1:9" ht="15.75" thickBot="1" x14ac:dyDescent="0.3">
      <c r="A41" s="6" t="s">
        <v>83</v>
      </c>
      <c r="B41" s="7">
        <v>1.1379999999999999</v>
      </c>
      <c r="C41" t="b">
        <f t="shared" si="0"/>
        <v>1</v>
      </c>
      <c r="G41">
        <v>25</v>
      </c>
      <c r="H41">
        <f t="shared" si="1"/>
        <v>3583</v>
      </c>
      <c r="I41">
        <v>143</v>
      </c>
    </row>
    <row r="42" spans="1:9" ht="15.75" thickBot="1" x14ac:dyDescent="0.3">
      <c r="A42" s="6" t="s">
        <v>84</v>
      </c>
      <c r="B42" s="7">
        <v>1.6679999999999999</v>
      </c>
      <c r="C42" t="b">
        <f t="shared" si="0"/>
        <v>1</v>
      </c>
      <c r="G42">
        <v>26</v>
      </c>
      <c r="H42">
        <f t="shared" si="1"/>
        <v>3726</v>
      </c>
      <c r="I42">
        <v>143</v>
      </c>
    </row>
    <row r="43" spans="1:9" ht="15.75" thickBot="1" x14ac:dyDescent="0.3">
      <c r="A43" s="6" t="s">
        <v>85</v>
      </c>
      <c r="B43" s="7">
        <v>1.92</v>
      </c>
      <c r="C43" t="b">
        <f t="shared" si="0"/>
        <v>1</v>
      </c>
      <c r="G43">
        <v>27</v>
      </c>
      <c r="H43">
        <f t="shared" si="1"/>
        <v>3870</v>
      </c>
      <c r="I43">
        <v>144</v>
      </c>
    </row>
    <row r="44" spans="1:9" ht="15.75" thickBot="1" x14ac:dyDescent="0.3">
      <c r="A44" s="6" t="s">
        <v>86</v>
      </c>
      <c r="B44" s="7">
        <v>0.77600000000000002</v>
      </c>
      <c r="C44" t="b">
        <f t="shared" si="0"/>
        <v>1</v>
      </c>
      <c r="G44">
        <v>28</v>
      </c>
      <c r="H44">
        <f t="shared" si="1"/>
        <v>4013</v>
      </c>
      <c r="I44">
        <v>143</v>
      </c>
    </row>
    <row r="45" spans="1:9" ht="15.75" thickBot="1" x14ac:dyDescent="0.3">
      <c r="A45" s="6" t="s">
        <v>87</v>
      </c>
      <c r="B45" s="7">
        <v>1.1020000000000001</v>
      </c>
      <c r="C45" t="b">
        <f t="shared" si="0"/>
        <v>1</v>
      </c>
      <c r="G45">
        <v>29</v>
      </c>
      <c r="H45">
        <f t="shared" si="1"/>
        <v>4156</v>
      </c>
      <c r="I45">
        <v>143</v>
      </c>
    </row>
    <row r="46" spans="1:9" ht="15.75" thickBot="1" x14ac:dyDescent="0.3">
      <c r="A46" s="6" t="s">
        <v>88</v>
      </c>
      <c r="B46" s="7">
        <v>0.85199999999999998</v>
      </c>
      <c r="C46" t="b">
        <f t="shared" si="0"/>
        <v>1</v>
      </c>
      <c r="G46">
        <v>30</v>
      </c>
      <c r="H46">
        <f t="shared" si="1"/>
        <v>4300</v>
      </c>
      <c r="I46">
        <v>144</v>
      </c>
    </row>
    <row r="47" spans="1:9" ht="15.75" thickBot="1" x14ac:dyDescent="0.3">
      <c r="A47" s="6" t="s">
        <v>89</v>
      </c>
      <c r="B47" s="7">
        <v>1.004</v>
      </c>
      <c r="C47" t="b">
        <f t="shared" si="0"/>
        <v>1</v>
      </c>
      <c r="G47">
        <v>31</v>
      </c>
      <c r="H47">
        <f t="shared" si="1"/>
        <v>4443</v>
      </c>
      <c r="I47">
        <v>143</v>
      </c>
    </row>
    <row r="48" spans="1:9" ht="15.75" thickBot="1" x14ac:dyDescent="0.3">
      <c r="A48" s="6" t="s">
        <v>90</v>
      </c>
      <c r="B48" s="7">
        <v>1.522</v>
      </c>
      <c r="C48" t="b">
        <f t="shared" si="0"/>
        <v>1</v>
      </c>
      <c r="G48">
        <v>32</v>
      </c>
      <c r="H48">
        <f t="shared" si="1"/>
        <v>4586</v>
      </c>
      <c r="I48">
        <v>143</v>
      </c>
    </row>
    <row r="49" spans="1:9" ht="15.75" thickBot="1" x14ac:dyDescent="0.3">
      <c r="A49" s="6" t="s">
        <v>91</v>
      </c>
      <c r="B49" s="7">
        <v>1.0149999999999999</v>
      </c>
      <c r="C49" t="b">
        <f t="shared" si="0"/>
        <v>1</v>
      </c>
      <c r="G49">
        <v>33</v>
      </c>
      <c r="H49">
        <f t="shared" si="1"/>
        <v>4730</v>
      </c>
      <c r="I49">
        <v>144</v>
      </c>
    </row>
    <row r="50" spans="1:9" ht="15.75" thickBot="1" x14ac:dyDescent="0.3">
      <c r="A50" s="6" t="s">
        <v>92</v>
      </c>
      <c r="B50" s="7">
        <v>1.0349999999999999</v>
      </c>
      <c r="C50" t="b">
        <f t="shared" si="0"/>
        <v>1</v>
      </c>
      <c r="G50">
        <v>34</v>
      </c>
      <c r="H50">
        <f t="shared" si="1"/>
        <v>4873</v>
      </c>
      <c r="I50">
        <v>143</v>
      </c>
    </row>
    <row r="51" spans="1:9" ht="15.75" thickBot="1" x14ac:dyDescent="0.3">
      <c r="A51" s="6" t="s">
        <v>93</v>
      </c>
      <c r="B51" s="7">
        <v>1.6679999999999999</v>
      </c>
      <c r="C51" t="b">
        <f t="shared" si="0"/>
        <v>1</v>
      </c>
      <c r="G51">
        <v>35</v>
      </c>
      <c r="H51">
        <f t="shared" si="1"/>
        <v>5016</v>
      </c>
      <c r="I51">
        <v>143</v>
      </c>
    </row>
    <row r="52" spans="1:9" ht="15.75" thickBot="1" x14ac:dyDescent="0.3">
      <c r="A52" s="6" t="s">
        <v>94</v>
      </c>
      <c r="B52" s="7">
        <v>0.92900000000000005</v>
      </c>
      <c r="C52" t="b">
        <f t="shared" si="0"/>
        <v>1</v>
      </c>
      <c r="G52">
        <v>36</v>
      </c>
      <c r="H52">
        <f t="shared" si="1"/>
        <v>5160</v>
      </c>
      <c r="I52">
        <v>144</v>
      </c>
    </row>
    <row r="53" spans="1:9" ht="15.75" thickBot="1" x14ac:dyDescent="0.3">
      <c r="A53" s="6" t="s">
        <v>95</v>
      </c>
      <c r="B53" s="7">
        <v>1.028</v>
      </c>
      <c r="C53" t="b">
        <f t="shared" si="0"/>
        <v>1</v>
      </c>
      <c r="G53">
        <v>37</v>
      </c>
      <c r="H53">
        <f t="shared" si="1"/>
        <v>5303</v>
      </c>
      <c r="I53">
        <v>143</v>
      </c>
    </row>
    <row r="54" spans="1:9" ht="15.75" thickBot="1" x14ac:dyDescent="0.3">
      <c r="A54" s="6" t="s">
        <v>96</v>
      </c>
      <c r="B54" s="7">
        <v>1.51</v>
      </c>
      <c r="C54" t="b">
        <f t="shared" si="0"/>
        <v>1</v>
      </c>
      <c r="G54">
        <v>38</v>
      </c>
      <c r="H54">
        <f t="shared" si="1"/>
        <v>5446</v>
      </c>
      <c r="I54">
        <v>143</v>
      </c>
    </row>
    <row r="55" spans="1:9" ht="15.75" thickBot="1" x14ac:dyDescent="0.3">
      <c r="A55" s="6" t="s">
        <v>97</v>
      </c>
      <c r="B55" s="7">
        <v>1.7410000000000001</v>
      </c>
      <c r="C55" t="b">
        <f t="shared" si="0"/>
        <v>1</v>
      </c>
      <c r="G55">
        <v>39</v>
      </c>
      <c r="H55">
        <f t="shared" si="1"/>
        <v>5590</v>
      </c>
      <c r="I55">
        <v>144</v>
      </c>
    </row>
    <row r="56" spans="1:9" ht="15.75" thickBot="1" x14ac:dyDescent="0.3">
      <c r="A56" s="6" t="s">
        <v>98</v>
      </c>
      <c r="B56" s="7">
        <v>1.3640000000000001</v>
      </c>
      <c r="C56" t="b">
        <f t="shared" si="0"/>
        <v>1</v>
      </c>
      <c r="G56">
        <v>40</v>
      </c>
      <c r="H56">
        <f t="shared" si="1"/>
        <v>5733</v>
      </c>
      <c r="I56">
        <v>143</v>
      </c>
    </row>
    <row r="57" spans="1:9" ht="15.75" thickBot="1" x14ac:dyDescent="0.3">
      <c r="A57" s="6" t="s">
        <v>99</v>
      </c>
      <c r="B57" s="7">
        <v>0.87</v>
      </c>
      <c r="C57" t="b">
        <f t="shared" si="0"/>
        <v>1</v>
      </c>
      <c r="G57">
        <v>41</v>
      </c>
      <c r="H57">
        <f t="shared" si="1"/>
        <v>5876</v>
      </c>
      <c r="I57">
        <v>143</v>
      </c>
    </row>
    <row r="58" spans="1:9" ht="15.75" thickBot="1" x14ac:dyDescent="0.3">
      <c r="A58" s="6" t="s">
        <v>100</v>
      </c>
      <c r="B58" s="7">
        <v>0.93400000000000005</v>
      </c>
      <c r="C58" t="b">
        <f t="shared" si="0"/>
        <v>1</v>
      </c>
      <c r="G58">
        <v>42</v>
      </c>
      <c r="H58">
        <f t="shared" si="1"/>
        <v>6020</v>
      </c>
      <c r="I58">
        <v>144</v>
      </c>
    </row>
    <row r="59" spans="1:9" ht="15.75" thickBot="1" x14ac:dyDescent="0.3">
      <c r="A59" s="6" t="s">
        <v>101</v>
      </c>
      <c r="B59" s="7">
        <v>0.78600000000000003</v>
      </c>
      <c r="C59" t="b">
        <f t="shared" si="0"/>
        <v>1</v>
      </c>
      <c r="G59">
        <v>43</v>
      </c>
      <c r="H59">
        <f t="shared" si="1"/>
        <v>6163</v>
      </c>
      <c r="I59">
        <v>143</v>
      </c>
    </row>
    <row r="60" spans="1:9" ht="15.75" thickBot="1" x14ac:dyDescent="0.3">
      <c r="A60" s="6" t="s">
        <v>102</v>
      </c>
      <c r="B60" s="7">
        <v>1.103</v>
      </c>
      <c r="C60" t="b">
        <f t="shared" si="0"/>
        <v>1</v>
      </c>
      <c r="G60">
        <v>44</v>
      </c>
      <c r="H60">
        <f t="shared" si="1"/>
        <v>6306</v>
      </c>
      <c r="I60">
        <v>143</v>
      </c>
    </row>
    <row r="61" spans="1:9" ht="15.75" thickBot="1" x14ac:dyDescent="0.3">
      <c r="A61" s="6" t="s">
        <v>103</v>
      </c>
      <c r="B61" s="7">
        <v>1.0640000000000001</v>
      </c>
      <c r="C61" t="b">
        <f t="shared" si="0"/>
        <v>1</v>
      </c>
      <c r="G61">
        <v>45</v>
      </c>
      <c r="H61">
        <f t="shared" si="1"/>
        <v>6450</v>
      </c>
      <c r="I61">
        <v>144</v>
      </c>
    </row>
    <row r="62" spans="1:9" ht="15.75" thickBot="1" x14ac:dyDescent="0.3">
      <c r="A62" s="6" t="s">
        <v>104</v>
      </c>
      <c r="B62" s="7">
        <v>1.0349999999999999</v>
      </c>
      <c r="C62" t="b">
        <f t="shared" si="0"/>
        <v>1</v>
      </c>
    </row>
    <row r="63" spans="1:9" ht="15.75" thickBot="1" x14ac:dyDescent="0.3">
      <c r="A63" s="6" t="s">
        <v>105</v>
      </c>
      <c r="B63" s="7">
        <v>0.90600000000000003</v>
      </c>
      <c r="C63" t="b">
        <f t="shared" si="0"/>
        <v>1</v>
      </c>
    </row>
    <row r="64" spans="1:9" ht="15.75" thickBot="1" x14ac:dyDescent="0.3">
      <c r="A64" s="6" t="s">
        <v>106</v>
      </c>
      <c r="B64" s="7">
        <v>1.0740000000000001</v>
      </c>
      <c r="C64" t="b">
        <f t="shared" si="0"/>
        <v>1</v>
      </c>
    </row>
    <row r="65" spans="1:3" ht="15.75" thickBot="1" x14ac:dyDescent="0.3">
      <c r="A65" s="6" t="s">
        <v>107</v>
      </c>
      <c r="B65" s="7">
        <v>0.97799999999999998</v>
      </c>
      <c r="C65" t="b">
        <f t="shared" si="0"/>
        <v>1</v>
      </c>
    </row>
    <row r="66" spans="1:3" ht="15.75" thickBot="1" x14ac:dyDescent="0.3">
      <c r="A66" s="6" t="s">
        <v>108</v>
      </c>
      <c r="B66" s="7">
        <v>1.4590000000000001</v>
      </c>
      <c r="C66" t="b">
        <f t="shared" si="0"/>
        <v>1</v>
      </c>
    </row>
    <row r="67" spans="1:3" ht="15.75" thickBot="1" x14ac:dyDescent="0.3">
      <c r="A67" s="6" t="s">
        <v>109</v>
      </c>
      <c r="B67" s="7">
        <v>0.878</v>
      </c>
      <c r="C67" t="b">
        <f t="shared" si="0"/>
        <v>1</v>
      </c>
    </row>
    <row r="68" spans="1:3" ht="15.75" thickBot="1" x14ac:dyDescent="0.3">
      <c r="A68" s="6" t="s">
        <v>110</v>
      </c>
      <c r="B68" s="7">
        <v>0.95399999999999996</v>
      </c>
      <c r="C68" t="b">
        <f t="shared" si="0"/>
        <v>1</v>
      </c>
    </row>
    <row r="69" spans="1:3" ht="15.75" thickBot="1" x14ac:dyDescent="0.3">
      <c r="A69" s="6" t="s">
        <v>111</v>
      </c>
      <c r="B69" s="7">
        <v>0.93300000000000005</v>
      </c>
      <c r="C69" t="b">
        <f t="shared" si="0"/>
        <v>1</v>
      </c>
    </row>
    <row r="70" spans="1:3" ht="15.75" thickBot="1" x14ac:dyDescent="0.3">
      <c r="A70" s="6" t="s">
        <v>112</v>
      </c>
      <c r="B70" s="7">
        <v>0.92300000000000004</v>
      </c>
      <c r="C70" t="b">
        <f t="shared" si="0"/>
        <v>1</v>
      </c>
    </row>
    <row r="71" spans="1:3" ht="15.75" thickBot="1" x14ac:dyDescent="0.3">
      <c r="A71" s="6" t="s">
        <v>113</v>
      </c>
      <c r="B71" s="7">
        <v>1.51</v>
      </c>
      <c r="C71" t="b">
        <f t="shared" si="0"/>
        <v>1</v>
      </c>
    </row>
    <row r="72" spans="1:3" ht="15.75" thickBot="1" x14ac:dyDescent="0.3">
      <c r="A72" s="6" t="s">
        <v>114</v>
      </c>
      <c r="B72" s="7">
        <v>1.65</v>
      </c>
      <c r="C72" t="b">
        <f t="shared" si="0"/>
        <v>1</v>
      </c>
    </row>
    <row r="73" spans="1:3" ht="15.75" thickBot="1" x14ac:dyDescent="0.3">
      <c r="A73" s="6" t="s">
        <v>115</v>
      </c>
      <c r="B73" s="7">
        <v>1.2310000000000001</v>
      </c>
      <c r="C73" t="b">
        <f t="shared" si="0"/>
        <v>1</v>
      </c>
    </row>
    <row r="74" spans="1:3" ht="15.75" thickBot="1" x14ac:dyDescent="0.3">
      <c r="A74" s="6" t="s">
        <v>116</v>
      </c>
      <c r="B74" s="7">
        <v>1.355</v>
      </c>
      <c r="C74" t="b">
        <f t="shared" si="0"/>
        <v>1</v>
      </c>
    </row>
    <row r="75" spans="1:3" ht="15.75" thickBot="1" x14ac:dyDescent="0.3">
      <c r="A75" s="6" t="s">
        <v>117</v>
      </c>
      <c r="B75" s="7">
        <v>1.0669999999999999</v>
      </c>
      <c r="C75" t="b">
        <f t="shared" si="0"/>
        <v>1</v>
      </c>
    </row>
    <row r="76" spans="1:3" ht="15.75" thickBot="1" x14ac:dyDescent="0.3">
      <c r="A76" s="6" t="s">
        <v>118</v>
      </c>
      <c r="B76" s="7">
        <v>1.306</v>
      </c>
      <c r="C76" t="b">
        <f t="shared" si="0"/>
        <v>1</v>
      </c>
    </row>
    <row r="77" spans="1:3" ht="15.75" thickBot="1" x14ac:dyDescent="0.3">
      <c r="A77" s="6" t="s">
        <v>119</v>
      </c>
      <c r="B77" s="7">
        <v>1.32</v>
      </c>
      <c r="C77" t="b">
        <f t="shared" si="0"/>
        <v>1</v>
      </c>
    </row>
    <row r="78" spans="1:3" ht="15.75" thickBot="1" x14ac:dyDescent="0.3">
      <c r="A78" s="6" t="s">
        <v>120</v>
      </c>
      <c r="B78" s="7">
        <v>0.69899999999999995</v>
      </c>
      <c r="C78" t="b">
        <f t="shared" si="0"/>
        <v>1</v>
      </c>
    </row>
    <row r="79" spans="1:3" ht="15.75" thickBot="1" x14ac:dyDescent="0.3">
      <c r="A79" s="6" t="s">
        <v>121</v>
      </c>
      <c r="B79" s="7">
        <v>1.2070000000000001</v>
      </c>
      <c r="C79" t="b">
        <f t="shared" si="0"/>
        <v>1</v>
      </c>
    </row>
    <row r="80" spans="1:3" ht="15.75" thickBot="1" x14ac:dyDescent="0.3">
      <c r="A80" s="6" t="s">
        <v>122</v>
      </c>
      <c r="B80" s="7">
        <v>1.2490000000000001</v>
      </c>
      <c r="C80" t="b">
        <f t="shared" si="0"/>
        <v>1</v>
      </c>
    </row>
    <row r="81" spans="1:3" ht="15.75" thickBot="1" x14ac:dyDescent="0.3">
      <c r="A81" s="6" t="s">
        <v>123</v>
      </c>
      <c r="B81" s="7">
        <v>0.99399999999999999</v>
      </c>
      <c r="C81" t="b">
        <f t="shared" si="0"/>
        <v>1</v>
      </c>
    </row>
    <row r="82" spans="1:3" ht="15.75" thickBot="1" x14ac:dyDescent="0.3">
      <c r="A82" s="6" t="s">
        <v>124</v>
      </c>
      <c r="B82" s="7">
        <v>1.1100000000000001</v>
      </c>
      <c r="C82" t="b">
        <f t="shared" ref="C82:C145" si="2">ISNUMBER(B82)</f>
        <v>1</v>
      </c>
    </row>
    <row r="83" spans="1:3" ht="15.75" thickBot="1" x14ac:dyDescent="0.3">
      <c r="A83" s="6" t="s">
        <v>125</v>
      </c>
      <c r="B83" s="7">
        <v>1.2030000000000001</v>
      </c>
      <c r="C83" t="b">
        <f t="shared" si="2"/>
        <v>1</v>
      </c>
    </row>
    <row r="84" spans="1:3" ht="15.75" thickBot="1" x14ac:dyDescent="0.3">
      <c r="A84" s="6" t="s">
        <v>126</v>
      </c>
      <c r="B84" s="7">
        <v>0.88</v>
      </c>
      <c r="C84" t="b">
        <f t="shared" si="2"/>
        <v>1</v>
      </c>
    </row>
    <row r="85" spans="1:3" ht="15.75" thickBot="1" x14ac:dyDescent="0.3">
      <c r="A85" s="6" t="s">
        <v>127</v>
      </c>
      <c r="B85" s="7">
        <v>0.90900000000000003</v>
      </c>
      <c r="C85" t="b">
        <f t="shared" si="2"/>
        <v>1</v>
      </c>
    </row>
    <row r="86" spans="1:3" ht="15.75" thickBot="1" x14ac:dyDescent="0.3">
      <c r="A86" s="6" t="s">
        <v>128</v>
      </c>
      <c r="B86" s="7">
        <v>1.0820000000000001</v>
      </c>
      <c r="C86" t="b">
        <f t="shared" si="2"/>
        <v>1</v>
      </c>
    </row>
    <row r="87" spans="1:3" ht="15.75" thickBot="1" x14ac:dyDescent="0.3">
      <c r="A87" s="6" t="s">
        <v>129</v>
      </c>
      <c r="B87" s="7">
        <v>0.85399999999999998</v>
      </c>
      <c r="C87" t="b">
        <f t="shared" si="2"/>
        <v>1</v>
      </c>
    </row>
    <row r="88" spans="1:3" ht="15.75" thickBot="1" x14ac:dyDescent="0.3">
      <c r="A88" s="6" t="s">
        <v>130</v>
      </c>
      <c r="B88" s="7">
        <v>0.95699999999999996</v>
      </c>
      <c r="C88" t="b">
        <f t="shared" si="2"/>
        <v>1</v>
      </c>
    </row>
    <row r="89" spans="1:3" ht="15.75" thickBot="1" x14ac:dyDescent="0.3">
      <c r="A89" s="6" t="s">
        <v>131</v>
      </c>
      <c r="B89" s="7">
        <v>1.4830000000000001</v>
      </c>
      <c r="C89" t="b">
        <f t="shared" si="2"/>
        <v>1</v>
      </c>
    </row>
    <row r="90" spans="1:3" ht="15.75" thickBot="1" x14ac:dyDescent="0.3">
      <c r="A90" s="6" t="s">
        <v>132</v>
      </c>
      <c r="B90" s="7">
        <v>0.88700000000000001</v>
      </c>
      <c r="C90" t="b">
        <f t="shared" si="2"/>
        <v>1</v>
      </c>
    </row>
    <row r="91" spans="1:3" ht="15.75" thickBot="1" x14ac:dyDescent="0.3">
      <c r="A91" s="6" t="s">
        <v>133</v>
      </c>
      <c r="B91" s="7">
        <v>0.98099999999999998</v>
      </c>
      <c r="C91" t="b">
        <f t="shared" si="2"/>
        <v>1</v>
      </c>
    </row>
    <row r="92" spans="1:3" ht="15.75" thickBot="1" x14ac:dyDescent="0.3">
      <c r="A92" s="6" t="s">
        <v>134</v>
      </c>
      <c r="B92" s="7">
        <v>1.0429999999999999</v>
      </c>
      <c r="C92" t="b">
        <f t="shared" si="2"/>
        <v>1</v>
      </c>
    </row>
    <row r="93" spans="1:3" ht="15.75" thickBot="1" x14ac:dyDescent="0.3">
      <c r="A93" s="6" t="s">
        <v>135</v>
      </c>
      <c r="B93" s="7">
        <v>0.98</v>
      </c>
      <c r="C93" t="b">
        <f t="shared" si="2"/>
        <v>1</v>
      </c>
    </row>
    <row r="94" spans="1:3" ht="15.75" thickBot="1" x14ac:dyDescent="0.3">
      <c r="A94" s="6" t="s">
        <v>136</v>
      </c>
      <c r="B94" s="7">
        <v>0.93200000000000005</v>
      </c>
      <c r="C94" t="b">
        <f t="shared" si="2"/>
        <v>1</v>
      </c>
    </row>
    <row r="95" spans="1:3" ht="15.75" thickBot="1" x14ac:dyDescent="0.3">
      <c r="A95" s="6" t="s">
        <v>137</v>
      </c>
      <c r="B95" s="7">
        <v>1.135</v>
      </c>
      <c r="C95" t="b">
        <f t="shared" si="2"/>
        <v>1</v>
      </c>
    </row>
    <row r="96" spans="1:3" ht="15.75" thickBot="1" x14ac:dyDescent="0.3">
      <c r="A96" s="6" t="s">
        <v>138</v>
      </c>
      <c r="B96" s="7">
        <v>0.71</v>
      </c>
      <c r="C96" t="b">
        <f t="shared" si="2"/>
        <v>1</v>
      </c>
    </row>
    <row r="97" spans="1:3" ht="15.75" thickBot="1" x14ac:dyDescent="0.3">
      <c r="A97" s="6" t="s">
        <v>139</v>
      </c>
      <c r="B97" s="7">
        <v>1.4690000000000001</v>
      </c>
      <c r="C97" t="b">
        <f t="shared" si="2"/>
        <v>1</v>
      </c>
    </row>
    <row r="98" spans="1:3" ht="15.75" thickBot="1" x14ac:dyDescent="0.3">
      <c r="A98" s="6" t="s">
        <v>140</v>
      </c>
      <c r="B98" s="7">
        <v>1.891</v>
      </c>
      <c r="C98" t="b">
        <f t="shared" si="2"/>
        <v>1</v>
      </c>
    </row>
    <row r="99" spans="1:3" ht="15.75" thickBot="1" x14ac:dyDescent="0.3">
      <c r="A99" s="6" t="s">
        <v>141</v>
      </c>
      <c r="B99" s="8"/>
      <c r="C99" t="b">
        <f t="shared" si="2"/>
        <v>0</v>
      </c>
    </row>
    <row r="100" spans="1:3" ht="15.75" thickBot="1" x14ac:dyDescent="0.3">
      <c r="A100" s="6" t="s">
        <v>142</v>
      </c>
      <c r="B100" s="7">
        <v>1.6259999999999999</v>
      </c>
      <c r="C100" t="b">
        <f t="shared" si="2"/>
        <v>1</v>
      </c>
    </row>
    <row r="101" spans="1:3" ht="15.75" thickBot="1" x14ac:dyDescent="0.3">
      <c r="A101" s="6" t="s">
        <v>143</v>
      </c>
      <c r="B101" s="7">
        <v>0.92</v>
      </c>
      <c r="C101" t="b">
        <f t="shared" si="2"/>
        <v>1</v>
      </c>
    </row>
    <row r="102" spans="1:3" ht="15.75" thickBot="1" x14ac:dyDescent="0.3">
      <c r="A102" s="6" t="s">
        <v>144</v>
      </c>
      <c r="B102" s="7">
        <v>0.96099999999999997</v>
      </c>
      <c r="C102" t="b">
        <f t="shared" si="2"/>
        <v>1</v>
      </c>
    </row>
    <row r="103" spans="1:3" ht="15.75" thickBot="1" x14ac:dyDescent="0.3">
      <c r="A103" s="6" t="s">
        <v>145</v>
      </c>
      <c r="B103" s="7">
        <v>1.264</v>
      </c>
      <c r="C103" t="b">
        <f t="shared" si="2"/>
        <v>1</v>
      </c>
    </row>
    <row r="104" spans="1:3" ht="15.75" thickBot="1" x14ac:dyDescent="0.3">
      <c r="A104" s="6" t="s">
        <v>146</v>
      </c>
      <c r="B104" s="7">
        <v>1.0820000000000001</v>
      </c>
      <c r="C104" t="b">
        <f t="shared" si="2"/>
        <v>1</v>
      </c>
    </row>
    <row r="105" spans="1:3" ht="15.75" thickBot="1" x14ac:dyDescent="0.3">
      <c r="A105" s="6" t="s">
        <v>147</v>
      </c>
      <c r="B105" s="7">
        <v>0.91</v>
      </c>
      <c r="C105" t="b">
        <f t="shared" si="2"/>
        <v>1</v>
      </c>
    </row>
    <row r="106" spans="1:3" ht="15.75" thickBot="1" x14ac:dyDescent="0.3">
      <c r="A106" s="6" t="s">
        <v>148</v>
      </c>
      <c r="B106" s="7">
        <v>0.84899999999999998</v>
      </c>
      <c r="C106" t="b">
        <f t="shared" si="2"/>
        <v>1</v>
      </c>
    </row>
    <row r="107" spans="1:3" ht="15.75" thickBot="1" x14ac:dyDescent="0.3">
      <c r="A107" s="6" t="s">
        <v>149</v>
      </c>
      <c r="B107" s="7">
        <v>0.77</v>
      </c>
      <c r="C107" t="b">
        <f t="shared" si="2"/>
        <v>1</v>
      </c>
    </row>
    <row r="108" spans="1:3" ht="15.75" thickBot="1" x14ac:dyDescent="0.3">
      <c r="A108" s="6" t="s">
        <v>150</v>
      </c>
      <c r="B108" s="7">
        <v>1.1379999999999999</v>
      </c>
      <c r="C108" t="b">
        <f t="shared" si="2"/>
        <v>1</v>
      </c>
    </row>
    <row r="109" spans="1:3" ht="15.75" thickBot="1" x14ac:dyDescent="0.3">
      <c r="A109" s="6" t="s">
        <v>151</v>
      </c>
      <c r="B109" s="7">
        <v>1.1140000000000001</v>
      </c>
      <c r="C109" t="b">
        <f t="shared" si="2"/>
        <v>1</v>
      </c>
    </row>
    <row r="110" spans="1:3" ht="15.75" thickBot="1" x14ac:dyDescent="0.3">
      <c r="A110" s="6" t="s">
        <v>152</v>
      </c>
      <c r="B110" s="7">
        <v>0.91800000000000004</v>
      </c>
      <c r="C110" t="b">
        <f t="shared" si="2"/>
        <v>1</v>
      </c>
    </row>
    <row r="111" spans="1:3" ht="15.75" thickBot="1" x14ac:dyDescent="0.3">
      <c r="A111" s="6" t="s">
        <v>153</v>
      </c>
      <c r="B111" s="7">
        <v>0.92700000000000005</v>
      </c>
      <c r="C111" t="b">
        <f t="shared" si="2"/>
        <v>1</v>
      </c>
    </row>
    <row r="112" spans="1:3" ht="15.75" thickBot="1" x14ac:dyDescent="0.3">
      <c r="A112" s="6" t="s">
        <v>154</v>
      </c>
      <c r="B112" s="7">
        <v>0.86099999999999999</v>
      </c>
      <c r="C112" t="b">
        <f t="shared" si="2"/>
        <v>1</v>
      </c>
    </row>
    <row r="113" spans="1:3" ht="15.75" thickBot="1" x14ac:dyDescent="0.3">
      <c r="A113" s="6" t="s">
        <v>155</v>
      </c>
      <c r="B113" s="7">
        <v>0.76200000000000001</v>
      </c>
      <c r="C113" t="b">
        <f t="shared" si="2"/>
        <v>1</v>
      </c>
    </row>
    <row r="114" spans="1:3" ht="15.75" thickBot="1" x14ac:dyDescent="0.3">
      <c r="A114" s="6" t="s">
        <v>156</v>
      </c>
      <c r="B114" s="7">
        <v>0.79900000000000004</v>
      </c>
      <c r="C114" t="b">
        <f t="shared" si="2"/>
        <v>1</v>
      </c>
    </row>
    <row r="115" spans="1:3" ht="15.75" thickBot="1" x14ac:dyDescent="0.3">
      <c r="A115" s="6" t="s">
        <v>157</v>
      </c>
      <c r="B115" s="7">
        <v>0.90600000000000003</v>
      </c>
      <c r="C115" t="b">
        <f t="shared" si="2"/>
        <v>1</v>
      </c>
    </row>
    <row r="116" spans="1:3" ht="15.75" thickBot="1" x14ac:dyDescent="0.3">
      <c r="A116" s="6" t="s">
        <v>158</v>
      </c>
      <c r="B116" s="7">
        <v>0.84699999999999998</v>
      </c>
      <c r="C116" t="b">
        <f t="shared" si="2"/>
        <v>1</v>
      </c>
    </row>
    <row r="117" spans="1:3" ht="15.75" thickBot="1" x14ac:dyDescent="0.3">
      <c r="A117" s="6" t="s">
        <v>159</v>
      </c>
      <c r="B117" s="7">
        <v>0.84599999999999997</v>
      </c>
      <c r="C117" t="b">
        <f t="shared" si="2"/>
        <v>1</v>
      </c>
    </row>
    <row r="118" spans="1:3" ht="15.75" thickBot="1" x14ac:dyDescent="0.3">
      <c r="A118" s="6" t="s">
        <v>160</v>
      </c>
      <c r="B118" s="7">
        <v>1.2430000000000001</v>
      </c>
      <c r="C118" t="b">
        <f t="shared" si="2"/>
        <v>1</v>
      </c>
    </row>
    <row r="119" spans="1:3" ht="15.75" thickBot="1" x14ac:dyDescent="0.3">
      <c r="A119" s="6" t="s">
        <v>161</v>
      </c>
      <c r="B119" s="7">
        <v>1.1100000000000001</v>
      </c>
      <c r="C119" t="b">
        <f t="shared" si="2"/>
        <v>1</v>
      </c>
    </row>
    <row r="120" spans="1:3" ht="15.75" thickBot="1" x14ac:dyDescent="0.3">
      <c r="A120" s="6" t="s">
        <v>162</v>
      </c>
      <c r="B120" s="7">
        <v>1.0109999999999999</v>
      </c>
      <c r="C120" t="b">
        <f t="shared" si="2"/>
        <v>1</v>
      </c>
    </row>
    <row r="121" spans="1:3" ht="15.75" thickBot="1" x14ac:dyDescent="0.3">
      <c r="A121" s="6" t="s">
        <v>163</v>
      </c>
      <c r="B121" s="7">
        <v>1.077</v>
      </c>
      <c r="C121" t="b">
        <f t="shared" si="2"/>
        <v>1</v>
      </c>
    </row>
    <row r="122" spans="1:3" ht="15.75" thickBot="1" x14ac:dyDescent="0.3">
      <c r="A122" s="6" t="s">
        <v>164</v>
      </c>
      <c r="B122" s="7">
        <v>0.85099999999999998</v>
      </c>
      <c r="C122" t="b">
        <f t="shared" si="2"/>
        <v>1</v>
      </c>
    </row>
    <row r="123" spans="1:3" ht="15.75" thickBot="1" x14ac:dyDescent="0.3">
      <c r="A123" s="6" t="s">
        <v>165</v>
      </c>
      <c r="B123" s="7">
        <v>1.385</v>
      </c>
      <c r="C123" t="b">
        <f t="shared" si="2"/>
        <v>1</v>
      </c>
    </row>
    <row r="124" spans="1:3" ht="15.75" thickBot="1" x14ac:dyDescent="0.3">
      <c r="A124" s="6" t="s">
        <v>166</v>
      </c>
      <c r="B124" s="7">
        <v>1.627</v>
      </c>
      <c r="C124" t="b">
        <f t="shared" si="2"/>
        <v>1</v>
      </c>
    </row>
    <row r="125" spans="1:3" ht="15.75" thickBot="1" x14ac:dyDescent="0.3">
      <c r="A125" s="6" t="s">
        <v>167</v>
      </c>
      <c r="B125" s="7">
        <v>1.3580000000000001</v>
      </c>
      <c r="C125" t="b">
        <f t="shared" si="2"/>
        <v>1</v>
      </c>
    </row>
    <row r="126" spans="1:3" ht="15.75" thickBot="1" x14ac:dyDescent="0.3">
      <c r="A126" s="6" t="s">
        <v>168</v>
      </c>
      <c r="B126" s="7">
        <v>1.25</v>
      </c>
      <c r="C126" t="b">
        <f t="shared" si="2"/>
        <v>1</v>
      </c>
    </row>
    <row r="127" spans="1:3" ht="15.75" thickBot="1" x14ac:dyDescent="0.3">
      <c r="A127" s="6" t="s">
        <v>169</v>
      </c>
      <c r="B127" s="7">
        <v>0.69299999999999995</v>
      </c>
      <c r="C127" t="b">
        <f t="shared" si="2"/>
        <v>1</v>
      </c>
    </row>
    <row r="128" spans="1:3" ht="15.75" thickBot="1" x14ac:dyDescent="0.3">
      <c r="A128" s="6" t="s">
        <v>170</v>
      </c>
      <c r="B128" s="7">
        <v>1.4219999999999999</v>
      </c>
      <c r="C128" t="b">
        <f t="shared" si="2"/>
        <v>1</v>
      </c>
    </row>
    <row r="129" spans="1:3" ht="15.75" thickBot="1" x14ac:dyDescent="0.3">
      <c r="A129" s="6" t="s">
        <v>171</v>
      </c>
      <c r="B129" s="7">
        <v>0.97099999999999997</v>
      </c>
      <c r="C129" t="b">
        <f t="shared" si="2"/>
        <v>1</v>
      </c>
    </row>
    <row r="130" spans="1:3" ht="15.75" thickBot="1" x14ac:dyDescent="0.3">
      <c r="A130" s="6" t="s">
        <v>172</v>
      </c>
      <c r="B130" s="7">
        <v>1.2609999999999999</v>
      </c>
      <c r="C130" t="b">
        <f t="shared" si="2"/>
        <v>1</v>
      </c>
    </row>
    <row r="131" spans="1:3" ht="15.75" thickBot="1" x14ac:dyDescent="0.3">
      <c r="A131" s="6" t="s">
        <v>173</v>
      </c>
      <c r="B131" s="7">
        <v>0.79600000000000004</v>
      </c>
      <c r="C131" t="b">
        <f t="shared" si="2"/>
        <v>1</v>
      </c>
    </row>
    <row r="132" spans="1:3" ht="15.75" thickBot="1" x14ac:dyDescent="0.3">
      <c r="A132" s="6" t="s">
        <v>174</v>
      </c>
      <c r="B132" s="7">
        <v>1.1120000000000001</v>
      </c>
      <c r="C132" t="b">
        <f t="shared" si="2"/>
        <v>1</v>
      </c>
    </row>
    <row r="133" spans="1:3" ht="15.75" thickBot="1" x14ac:dyDescent="0.3">
      <c r="A133" s="6" t="s">
        <v>175</v>
      </c>
      <c r="B133" s="7">
        <v>1.196</v>
      </c>
      <c r="C133" t="b">
        <f t="shared" si="2"/>
        <v>1</v>
      </c>
    </row>
    <row r="134" spans="1:3" ht="15.75" thickBot="1" x14ac:dyDescent="0.3">
      <c r="A134" s="6" t="s">
        <v>176</v>
      </c>
      <c r="B134" s="7">
        <v>0.89100000000000001</v>
      </c>
      <c r="C134" t="b">
        <f t="shared" si="2"/>
        <v>1</v>
      </c>
    </row>
    <row r="135" spans="1:3" ht="15.75" thickBot="1" x14ac:dyDescent="0.3">
      <c r="A135" s="6" t="s">
        <v>177</v>
      </c>
      <c r="B135" s="7">
        <v>1.0660000000000001</v>
      </c>
      <c r="C135" t="b">
        <f t="shared" si="2"/>
        <v>1</v>
      </c>
    </row>
    <row r="136" spans="1:3" ht="15.75" thickBot="1" x14ac:dyDescent="0.3">
      <c r="A136" s="6" t="s">
        <v>178</v>
      </c>
      <c r="B136" s="7">
        <v>1.3440000000000001</v>
      </c>
      <c r="C136" t="b">
        <f t="shared" si="2"/>
        <v>1</v>
      </c>
    </row>
    <row r="137" spans="1:3" ht="15.75" thickBot="1" x14ac:dyDescent="0.3">
      <c r="A137" s="6" t="s">
        <v>179</v>
      </c>
      <c r="B137" s="7">
        <v>0.64100000000000001</v>
      </c>
      <c r="C137" t="b">
        <f t="shared" si="2"/>
        <v>1</v>
      </c>
    </row>
    <row r="138" spans="1:3" ht="15.75" thickBot="1" x14ac:dyDescent="0.3">
      <c r="A138" s="6" t="s">
        <v>180</v>
      </c>
      <c r="B138" s="7">
        <v>0.82699999999999996</v>
      </c>
      <c r="C138" t="b">
        <f t="shared" si="2"/>
        <v>1</v>
      </c>
    </row>
    <row r="139" spans="1:3" ht="15.75" thickBot="1" x14ac:dyDescent="0.3">
      <c r="A139" s="6" t="s">
        <v>181</v>
      </c>
      <c r="B139" s="7">
        <v>1.23</v>
      </c>
      <c r="C139" t="b">
        <f t="shared" si="2"/>
        <v>1</v>
      </c>
    </row>
    <row r="140" spans="1:3" ht="15.75" thickBot="1" x14ac:dyDescent="0.3">
      <c r="A140" s="6" t="s">
        <v>182</v>
      </c>
      <c r="B140" s="7">
        <v>1.0309999999999999</v>
      </c>
      <c r="C140" t="b">
        <f t="shared" si="2"/>
        <v>1</v>
      </c>
    </row>
    <row r="141" spans="1:3" ht="15.75" thickBot="1" x14ac:dyDescent="0.3">
      <c r="A141" s="6" t="s">
        <v>183</v>
      </c>
      <c r="B141" s="7">
        <v>1.0309999999999999</v>
      </c>
      <c r="C141" t="b">
        <f t="shared" si="2"/>
        <v>1</v>
      </c>
    </row>
    <row r="142" spans="1:3" ht="15.75" thickBot="1" x14ac:dyDescent="0.3">
      <c r="A142" s="6" t="s">
        <v>184</v>
      </c>
      <c r="B142" s="7">
        <v>0.91300000000000003</v>
      </c>
      <c r="C142" t="b">
        <f t="shared" si="2"/>
        <v>1</v>
      </c>
    </row>
    <row r="143" spans="1:3" ht="15.75" thickBot="1" x14ac:dyDescent="0.3">
      <c r="A143" s="6" t="s">
        <v>185</v>
      </c>
      <c r="B143" s="7">
        <v>1.0389999999999999</v>
      </c>
      <c r="C143" t="b">
        <f t="shared" si="2"/>
        <v>1</v>
      </c>
    </row>
    <row r="144" spans="1:3" ht="15.75" thickBot="1" x14ac:dyDescent="0.3">
      <c r="A144" s="6" t="s">
        <v>186</v>
      </c>
      <c r="B144" s="7">
        <v>1.054</v>
      </c>
      <c r="C144" t="b">
        <f t="shared" si="2"/>
        <v>1</v>
      </c>
    </row>
    <row r="145" spans="1:3" ht="15.75" thickBot="1" x14ac:dyDescent="0.3">
      <c r="A145" s="6" t="s">
        <v>187</v>
      </c>
      <c r="B145" s="7">
        <v>1.244</v>
      </c>
      <c r="C145" t="b">
        <f t="shared" si="2"/>
        <v>1</v>
      </c>
    </row>
    <row r="146" spans="1:3" ht="15.75" thickBot="1" x14ac:dyDescent="0.3">
      <c r="A146" s="6" t="s">
        <v>188</v>
      </c>
      <c r="B146" s="7">
        <v>1.3540000000000001</v>
      </c>
      <c r="C146" t="b">
        <f t="shared" ref="C146:C183" si="3">ISNUMBER(B146)</f>
        <v>1</v>
      </c>
    </row>
    <row r="147" spans="1:3" ht="15.75" thickBot="1" x14ac:dyDescent="0.3">
      <c r="A147" s="6" t="s">
        <v>189</v>
      </c>
      <c r="B147" s="7">
        <v>1.5720000000000001</v>
      </c>
      <c r="C147" t="b">
        <f t="shared" si="3"/>
        <v>1</v>
      </c>
    </row>
    <row r="148" spans="1:3" ht="15.75" thickBot="1" x14ac:dyDescent="0.3">
      <c r="A148" s="6" t="s">
        <v>190</v>
      </c>
      <c r="B148" s="7">
        <v>0.98699999999999999</v>
      </c>
      <c r="C148" t="b">
        <f t="shared" si="3"/>
        <v>1</v>
      </c>
    </row>
    <row r="149" spans="1:3" ht="15.75" thickBot="1" x14ac:dyDescent="0.3">
      <c r="A149" s="6" t="s">
        <v>191</v>
      </c>
      <c r="B149" s="7">
        <v>1.0529999999999999</v>
      </c>
      <c r="C149" t="b">
        <f t="shared" si="3"/>
        <v>1</v>
      </c>
    </row>
    <row r="150" spans="1:3" ht="15.75" thickBot="1" x14ac:dyDescent="0.3">
      <c r="A150" s="6" t="s">
        <v>192</v>
      </c>
      <c r="B150" s="7">
        <v>1.1879999999999999</v>
      </c>
      <c r="C150" t="b">
        <f t="shared" si="3"/>
        <v>1</v>
      </c>
    </row>
    <row r="151" spans="1:3" ht="15.75" thickBot="1" x14ac:dyDescent="0.3">
      <c r="A151" s="6" t="s">
        <v>193</v>
      </c>
      <c r="B151" s="7">
        <v>1.73</v>
      </c>
      <c r="C151" t="b">
        <f t="shared" si="3"/>
        <v>1</v>
      </c>
    </row>
    <row r="152" spans="1:3" ht="15.75" thickBot="1" x14ac:dyDescent="0.3">
      <c r="A152" s="6" t="s">
        <v>194</v>
      </c>
      <c r="B152" s="7">
        <v>1.2929999999999999</v>
      </c>
      <c r="C152" t="b">
        <f t="shared" si="3"/>
        <v>1</v>
      </c>
    </row>
    <row r="153" spans="1:3" ht="15.75" thickBot="1" x14ac:dyDescent="0.3">
      <c r="A153" s="6" t="s">
        <v>195</v>
      </c>
      <c r="B153" s="7">
        <v>0.72899999999999998</v>
      </c>
      <c r="C153" t="b">
        <f t="shared" si="3"/>
        <v>1</v>
      </c>
    </row>
    <row r="154" spans="1:3" ht="15.75" thickBot="1" x14ac:dyDescent="0.3">
      <c r="A154" s="6" t="s">
        <v>196</v>
      </c>
      <c r="B154" s="7">
        <v>0.97799999999999998</v>
      </c>
      <c r="C154" t="b">
        <f t="shared" si="3"/>
        <v>1</v>
      </c>
    </row>
    <row r="155" spans="1:3" ht="15.75" thickBot="1" x14ac:dyDescent="0.3">
      <c r="A155" s="6" t="s">
        <v>197</v>
      </c>
      <c r="B155" s="7">
        <v>1.3819999999999999</v>
      </c>
      <c r="C155" t="b">
        <f t="shared" si="3"/>
        <v>1</v>
      </c>
    </row>
    <row r="156" spans="1:3" ht="15.75" thickBot="1" x14ac:dyDescent="0.3">
      <c r="A156" s="6" t="s">
        <v>198</v>
      </c>
      <c r="B156" s="7">
        <v>1.363</v>
      </c>
      <c r="C156" t="b">
        <f t="shared" si="3"/>
        <v>1</v>
      </c>
    </row>
    <row r="157" spans="1:3" ht="15.75" thickBot="1" x14ac:dyDescent="0.3">
      <c r="A157" s="6" t="s">
        <v>199</v>
      </c>
      <c r="B157" s="7">
        <v>0.873</v>
      </c>
      <c r="C157" t="b">
        <f t="shared" si="3"/>
        <v>1</v>
      </c>
    </row>
    <row r="158" spans="1:3" ht="15.75" thickBot="1" x14ac:dyDescent="0.3">
      <c r="A158" s="6" t="s">
        <v>200</v>
      </c>
      <c r="B158" s="7">
        <v>0.77500000000000002</v>
      </c>
      <c r="C158" t="b">
        <f t="shared" si="3"/>
        <v>1</v>
      </c>
    </row>
    <row r="159" spans="1:3" ht="15.75" thickBot="1" x14ac:dyDescent="0.3">
      <c r="A159" s="6" t="s">
        <v>201</v>
      </c>
      <c r="B159" s="8"/>
      <c r="C159" t="b">
        <f t="shared" si="3"/>
        <v>0</v>
      </c>
    </row>
    <row r="160" spans="1:3" ht="15.75" thickBot="1" x14ac:dyDescent="0.3">
      <c r="A160" s="6" t="s">
        <v>202</v>
      </c>
      <c r="B160" s="7">
        <v>1.425</v>
      </c>
      <c r="C160" t="b">
        <f t="shared" si="3"/>
        <v>1</v>
      </c>
    </row>
    <row r="161" spans="1:3" ht="15.75" thickBot="1" x14ac:dyDescent="0.3">
      <c r="A161" s="6" t="s">
        <v>203</v>
      </c>
      <c r="B161" s="7">
        <v>1.1539999999999999</v>
      </c>
      <c r="C161" t="b">
        <f t="shared" si="3"/>
        <v>1</v>
      </c>
    </row>
    <row r="162" spans="1:3" ht="15.75" thickBot="1" x14ac:dyDescent="0.3">
      <c r="A162" s="6" t="s">
        <v>204</v>
      </c>
      <c r="B162" s="7">
        <v>1.585</v>
      </c>
      <c r="C162" t="b">
        <f t="shared" si="3"/>
        <v>1</v>
      </c>
    </row>
    <row r="163" spans="1:3" ht="15.75" thickBot="1" x14ac:dyDescent="0.3">
      <c r="A163" s="6" t="s">
        <v>205</v>
      </c>
      <c r="B163" s="7">
        <v>1.6259999999999999</v>
      </c>
      <c r="C163" t="b">
        <f t="shared" si="3"/>
        <v>1</v>
      </c>
    </row>
    <row r="164" spans="1:3" ht="15.75" thickBot="1" x14ac:dyDescent="0.3">
      <c r="A164" s="6" t="s">
        <v>206</v>
      </c>
      <c r="B164" s="7">
        <v>0.73799999999999999</v>
      </c>
      <c r="C164" t="b">
        <f t="shared" si="3"/>
        <v>1</v>
      </c>
    </row>
    <row r="165" spans="1:3" ht="15.75" thickBot="1" x14ac:dyDescent="0.3">
      <c r="A165" s="6" t="s">
        <v>207</v>
      </c>
      <c r="B165" s="7">
        <v>0.85799999999999998</v>
      </c>
      <c r="C165" t="b">
        <f t="shared" si="3"/>
        <v>1</v>
      </c>
    </row>
    <row r="166" spans="1:3" ht="15.75" thickBot="1" x14ac:dyDescent="0.3">
      <c r="A166" s="6" t="s">
        <v>208</v>
      </c>
      <c r="B166" s="7">
        <v>0.996</v>
      </c>
      <c r="C166" t="b">
        <f t="shared" si="3"/>
        <v>1</v>
      </c>
    </row>
    <row r="167" spans="1:3" ht="15.75" thickBot="1" x14ac:dyDescent="0.3">
      <c r="A167" s="6" t="s">
        <v>209</v>
      </c>
      <c r="B167" s="7">
        <v>1.071</v>
      </c>
      <c r="C167" t="b">
        <f t="shared" si="3"/>
        <v>1</v>
      </c>
    </row>
    <row r="168" spans="1:3" ht="15.75" thickBot="1" x14ac:dyDescent="0.3">
      <c r="A168" s="6" t="s">
        <v>210</v>
      </c>
      <c r="B168" s="7">
        <v>1.0469999999999999</v>
      </c>
      <c r="C168" t="b">
        <f t="shared" si="3"/>
        <v>1</v>
      </c>
    </row>
    <row r="169" spans="1:3" ht="15.75" thickBot="1" x14ac:dyDescent="0.3">
      <c r="A169" s="6" t="s">
        <v>211</v>
      </c>
      <c r="B169" s="8"/>
      <c r="C169" t="b">
        <f t="shared" si="3"/>
        <v>0</v>
      </c>
    </row>
    <row r="170" spans="1:3" ht="15.75" thickBot="1" x14ac:dyDescent="0.3">
      <c r="A170" s="6" t="s">
        <v>212</v>
      </c>
      <c r="B170" s="7">
        <v>1.034</v>
      </c>
      <c r="C170" t="b">
        <f t="shared" si="3"/>
        <v>1</v>
      </c>
    </row>
    <row r="171" spans="1:3" ht="15.75" thickBot="1" x14ac:dyDescent="0.3">
      <c r="A171" s="6" t="s">
        <v>213</v>
      </c>
      <c r="B171" s="7">
        <v>0.85199999999999998</v>
      </c>
      <c r="C171" t="b">
        <f t="shared" si="3"/>
        <v>1</v>
      </c>
    </row>
    <row r="172" spans="1:3" ht="15.75" thickBot="1" x14ac:dyDescent="0.3">
      <c r="A172" s="6" t="s">
        <v>214</v>
      </c>
      <c r="B172" s="7">
        <v>0.81499999999999995</v>
      </c>
      <c r="C172" t="b">
        <f t="shared" si="3"/>
        <v>1</v>
      </c>
    </row>
    <row r="173" spans="1:3" ht="15.75" thickBot="1" x14ac:dyDescent="0.3">
      <c r="A173" s="6" t="s">
        <v>215</v>
      </c>
      <c r="B173" s="7">
        <v>1.048</v>
      </c>
      <c r="C173" t="b">
        <f t="shared" si="3"/>
        <v>1</v>
      </c>
    </row>
    <row r="174" spans="1:3" ht="15.75" thickBot="1" x14ac:dyDescent="0.3">
      <c r="A174" s="6" t="s">
        <v>216</v>
      </c>
      <c r="B174" s="7">
        <v>0.84899999999999998</v>
      </c>
      <c r="C174" t="b">
        <f t="shared" si="3"/>
        <v>1</v>
      </c>
    </row>
    <row r="175" spans="1:3" ht="15.75" thickBot="1" x14ac:dyDescent="0.3">
      <c r="A175" s="6" t="s">
        <v>217</v>
      </c>
      <c r="B175" s="7">
        <v>0.86599999999999999</v>
      </c>
      <c r="C175" t="b">
        <f t="shared" si="3"/>
        <v>1</v>
      </c>
    </row>
    <row r="176" spans="1:3" ht="15.75" thickBot="1" x14ac:dyDescent="0.3">
      <c r="A176" s="6" t="s">
        <v>218</v>
      </c>
      <c r="B176" s="7">
        <v>1.1339999999999999</v>
      </c>
      <c r="C176" t="b">
        <f t="shared" si="3"/>
        <v>1</v>
      </c>
    </row>
    <row r="177" spans="1:3" ht="15.75" thickBot="1" x14ac:dyDescent="0.3">
      <c r="A177" s="6" t="s">
        <v>219</v>
      </c>
      <c r="B177" s="7">
        <v>0.86</v>
      </c>
      <c r="C177" t="b">
        <f t="shared" si="3"/>
        <v>1</v>
      </c>
    </row>
    <row r="178" spans="1:3" ht="15.75" thickBot="1" x14ac:dyDescent="0.3">
      <c r="A178" s="6" t="s">
        <v>220</v>
      </c>
      <c r="B178" s="7">
        <v>1.325</v>
      </c>
      <c r="C178" t="b">
        <f t="shared" si="3"/>
        <v>1</v>
      </c>
    </row>
    <row r="179" spans="1:3" ht="15.75" thickBot="1" x14ac:dyDescent="0.3">
      <c r="A179" s="6" t="s">
        <v>221</v>
      </c>
      <c r="B179" s="7">
        <v>1.7589999999999999</v>
      </c>
      <c r="C179" t="b">
        <f t="shared" si="3"/>
        <v>1</v>
      </c>
    </row>
    <row r="180" spans="1:3" ht="15.75" thickBot="1" x14ac:dyDescent="0.3">
      <c r="A180" s="6" t="s">
        <v>222</v>
      </c>
      <c r="B180" s="7">
        <v>0.77500000000000002</v>
      </c>
      <c r="C180" t="b">
        <f t="shared" si="3"/>
        <v>1</v>
      </c>
    </row>
    <row r="181" spans="1:3" ht="15.75" thickBot="1" x14ac:dyDescent="0.3">
      <c r="A181" s="6" t="s">
        <v>223</v>
      </c>
      <c r="B181" s="7">
        <v>1.121</v>
      </c>
      <c r="C181" t="b">
        <f t="shared" si="3"/>
        <v>1</v>
      </c>
    </row>
    <row r="182" spans="1:3" ht="15.75" thickBot="1" x14ac:dyDescent="0.3">
      <c r="A182" s="6" t="s">
        <v>224</v>
      </c>
      <c r="B182" s="7">
        <v>0.94499999999999995</v>
      </c>
      <c r="C182" t="b">
        <f t="shared" si="3"/>
        <v>1</v>
      </c>
    </row>
    <row r="183" spans="1:3" ht="15.75" thickBot="1" x14ac:dyDescent="0.3">
      <c r="A183" s="6" t="s">
        <v>225</v>
      </c>
      <c r="B183" s="7">
        <v>1.2430000000000001</v>
      </c>
      <c r="C183" t="b">
        <f t="shared" si="3"/>
        <v>1</v>
      </c>
    </row>
  </sheetData>
  <sheetProtection algorithmName="SHA-512" hashValue="qyTeg+WEq0FD8z2XSuJWXYzDHN6l6ElgHX86xNZ2c89C+J6qjUXJ+NNg6FcJxKwAXG1h/JjGU0JeHCP7pVe8Dw==" saltValue="wYgWzZm3Vdd4Zv73MoPwxQ==" spinCount="100000" sheet="1" objects="1" scenarios="1"/>
  <mergeCells count="2">
    <mergeCell ref="G16:I16"/>
    <mergeCell ref="A14:B1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15OPMSMT0001-78-14750</_dlc_DocId>
    <_dlc_DocIdUrl xmlns="0104a4cd-1400-468e-be1b-c7aad71d7d5a">
      <Url>https://op.msmt.cz/_layouts/15/DocIdRedir.aspx?ID=15OPMSMT0001-78-14750</Url>
      <Description>15OPMSMT0001-78-14750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B5FE81-6D39-474C-9702-756B47524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39E504-CDC5-4869-8173-78FCFC239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1E276-3DED-4257-971B-7A23CDA3BBEF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C9BBCC37-130B-4188-AE0A-838E43A7E82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Úvod</vt:lpstr>
      <vt:lpstr>KA1 - příjezdy do ČR</vt:lpstr>
      <vt:lpstr>KA2 - výjezdy z ČR</vt:lpstr>
      <vt:lpstr>KA3 - výjezdová část</vt:lpstr>
      <vt:lpstr>KA3 - příjezdová část</vt:lpstr>
      <vt:lpstr>Placement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Asus</cp:lastModifiedBy>
  <cp:lastPrinted>2022-07-28T10:05:46Z</cp:lastPrinted>
  <dcterms:created xsi:type="dcterms:W3CDTF">2022-07-14T06:39:26Z</dcterms:created>
  <dcterms:modified xsi:type="dcterms:W3CDTF">2022-08-02T10:57:06Z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3c666708-7e06-47a2-afe0-aed1102f3d70</vt:lpwstr>
  </property>
</Properties>
</file>